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showVerticalScroll="0" showSheetTabs="0" xWindow="120" yWindow="75" windowWidth="18930" windowHeight="11310"/>
  </bookViews>
  <sheets>
    <sheet name="M&amp;B berekening" sheetId="1" r:id="rId1"/>
  </sheets>
  <definedNames>
    <definedName name="Achterste">'M&amp;B berekening'!$D$14</definedName>
    <definedName name="Achterste_Pilot">'M&amp;B berekening'!$AF$4:$AF$13</definedName>
    <definedName name="_xlnm.Print_Area" localSheetId="0">'M&amp;B berekening'!$B$2:$T$41</definedName>
    <definedName name="Basic_Empty_Mass">'M&amp;B berekening'!$AE$4:$AE$15</definedName>
    <definedName name="Kist">'M&amp;B berekening'!$X$5:$X$10</definedName>
    <definedName name="Piloten" localSheetId="0">'M&amp;B berekening'!$AF$4:$AF$15</definedName>
    <definedName name="piloten">'M&amp;B berekening'!$AF$4:$AF$15</definedName>
    <definedName name="Vlieger">'M&amp;B berekening'!$D$7:$E$7</definedName>
  </definedNames>
  <calcPr calcId="125725" concurrentCalc="0"/>
</workbook>
</file>

<file path=xl/calcChain.xml><?xml version="1.0" encoding="utf-8"?>
<calcChain xmlns="http://schemas.openxmlformats.org/spreadsheetml/2006/main">
  <c r="I6" i="1"/>
  <c r="H6"/>
  <c r="G6"/>
  <c r="D8"/>
  <c r="G8"/>
  <c r="H8"/>
  <c r="G10"/>
  <c r="G13"/>
  <c r="G9"/>
  <c r="D7"/>
  <c r="G7"/>
  <c r="G12"/>
  <c r="G17"/>
  <c r="I20"/>
  <c r="D22"/>
  <c r="B27"/>
  <c r="D13"/>
  <c r="AF6"/>
  <c r="AF7"/>
  <c r="AF8"/>
  <c r="AF9"/>
  <c r="AF10"/>
  <c r="AF11"/>
  <c r="AF12"/>
  <c r="AF13"/>
  <c r="AF14"/>
  <c r="AF15"/>
  <c r="AF16"/>
  <c r="I10"/>
  <c r="I13"/>
  <c r="AK15"/>
  <c r="AK14"/>
  <c r="AK13"/>
  <c r="AK12"/>
  <c r="AK11"/>
  <c r="AK10"/>
  <c r="AK9"/>
  <c r="AK8"/>
  <c r="AK7"/>
  <c r="AK6"/>
  <c r="AK5"/>
  <c r="H7"/>
  <c r="I7"/>
  <c r="I12"/>
  <c r="I8"/>
  <c r="I9"/>
  <c r="I17"/>
  <c r="AG6"/>
  <c r="AG7"/>
  <c r="AG8"/>
  <c r="AG9"/>
  <c r="AG10"/>
  <c r="AG11"/>
  <c r="AG12"/>
  <c r="AJ4"/>
  <c r="AJ5"/>
  <c r="H17"/>
  <c r="I22"/>
  <c r="AI4"/>
  <c r="AI5"/>
  <c r="B30"/>
  <c r="G11"/>
  <c r="I11"/>
  <c r="I21"/>
  <c r="B29"/>
  <c r="AC5"/>
  <c r="AC7"/>
  <c r="B28"/>
</calcChain>
</file>

<file path=xl/sharedStrings.xml><?xml version="1.0" encoding="utf-8"?>
<sst xmlns="http://schemas.openxmlformats.org/spreadsheetml/2006/main" count="85" uniqueCount="63">
  <si>
    <t>Arm</t>
  </si>
  <si>
    <t>Kg</t>
  </si>
  <si>
    <t>Moment</t>
  </si>
  <si>
    <t xml:space="preserve"> in Kg</t>
  </si>
  <si>
    <t>Kg/Lbs</t>
  </si>
  <si>
    <t>Dichtheid Fuel</t>
  </si>
  <si>
    <t>L/USG</t>
  </si>
  <si>
    <t>Mass</t>
  </si>
  <si>
    <t>Constanten</t>
  </si>
  <si>
    <t xml:space="preserve">Mass and Balance </t>
  </si>
  <si>
    <t>L/ImpGal</t>
  </si>
  <si>
    <t>Kg/L</t>
  </si>
  <si>
    <t>M/Inch</t>
  </si>
  <si>
    <t xml:space="preserve">Release: </t>
  </si>
  <si>
    <t>Basic Empty Mass</t>
  </si>
  <si>
    <t>Max Landing Mass</t>
  </si>
  <si>
    <t>Max Take-Off Mass</t>
  </si>
  <si>
    <t>Take-Off Mass</t>
  </si>
  <si>
    <t>L</t>
  </si>
  <si>
    <t>Cm</t>
  </si>
  <si>
    <t>in KgCm</t>
  </si>
  <si>
    <t>Max Romp gewicht</t>
  </si>
  <si>
    <t>Vlieger</t>
  </si>
  <si>
    <t>Liters</t>
  </si>
  <si>
    <t>Water in de vleugels</t>
  </si>
  <si>
    <t>Water</t>
  </si>
  <si>
    <t>Ideaal</t>
  </si>
  <si>
    <t>CG Limiet</t>
  </si>
  <si>
    <t>CG</t>
  </si>
  <si>
    <t>Romp gewicht</t>
  </si>
  <si>
    <t>Waarschuwingen</t>
  </si>
  <si>
    <t xml:space="preserve">Ideaal </t>
  </si>
  <si>
    <t>cm</t>
  </si>
  <si>
    <t>1 vlieger voorin minimaal</t>
  </si>
  <si>
    <t>Pass-55</t>
  </si>
  <si>
    <t>Pass-60</t>
  </si>
  <si>
    <t>Pass-65</t>
  </si>
  <si>
    <t>pass-70</t>
  </si>
  <si>
    <t>Pass-75</t>
  </si>
  <si>
    <t>Pass-80</t>
  </si>
  <si>
    <t>Pass-85</t>
  </si>
  <si>
    <t>Pass-90</t>
  </si>
  <si>
    <t>pass-95</t>
  </si>
  <si>
    <t>Pass-100</t>
  </si>
  <si>
    <t>Pass-105</t>
  </si>
  <si>
    <t>Pass-110</t>
  </si>
  <si>
    <t>in Cm</t>
  </si>
  <si>
    <t>Bagage</t>
  </si>
  <si>
    <t>PH-1557</t>
  </si>
  <si>
    <t>Voor</t>
  </si>
  <si>
    <t>Achter</t>
  </si>
  <si>
    <t>Blokken lood in de staart</t>
  </si>
  <si>
    <t xml:space="preserve">Blokken lood voorin </t>
  </si>
  <si>
    <t>aantal</t>
  </si>
  <si>
    <t>Max bagage</t>
  </si>
  <si>
    <t>staart water</t>
  </si>
  <si>
    <t>Water in de staart</t>
  </si>
  <si>
    <t>Blokken</t>
  </si>
  <si>
    <t>Pass-0</t>
  </si>
  <si>
    <t>Max Water erbij</t>
  </si>
  <si>
    <t>Vlieggebied</t>
  </si>
  <si>
    <t>34-36,5</t>
  </si>
  <si>
    <t>DG1000</t>
  </si>
</sst>
</file>

<file path=xl/styles.xml><?xml version="1.0" encoding="utf-8"?>
<styleSheet xmlns="http://schemas.openxmlformats.org/spreadsheetml/2006/main">
  <numFmts count="7">
    <numFmt numFmtId="164" formatCode="_-* #,##0_-;_-* #,##0\-;_-* &quot;-&quot;_-;_-@_-"/>
    <numFmt numFmtId="165" formatCode="0.0"/>
    <numFmt numFmtId="166" formatCode="0.000"/>
    <numFmt numFmtId="167" formatCode="0.0000"/>
    <numFmt numFmtId="168" formatCode="[$-413]d\ mmmm\ yyyy;@"/>
    <numFmt numFmtId="169" formatCode="h:mm;@"/>
    <numFmt numFmtId="170" formatCode="0.00000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ill="1" applyBorder="1" applyAlignment="1" applyProtection="1">
      <alignment horizontal="center"/>
    </xf>
    <xf numFmtId="0" fontId="7" fillId="0" borderId="0" xfId="0" applyFont="1" applyProtection="1"/>
    <xf numFmtId="2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2" fontId="0" fillId="0" borderId="0" xfId="0" applyNumberFormat="1" applyProtection="1"/>
    <xf numFmtId="0" fontId="6" fillId="0" borderId="0" xfId="0" applyFont="1" applyProtection="1"/>
    <xf numFmtId="166" fontId="0" fillId="0" borderId="0" xfId="0" applyNumberFormat="1" applyProtection="1"/>
    <xf numFmtId="165" fontId="0" fillId="0" borderId="0" xfId="0" applyNumberFormat="1" applyProtection="1"/>
    <xf numFmtId="165" fontId="0" fillId="0" borderId="0" xfId="0" applyNumberFormat="1" applyAlignment="1" applyProtection="1">
      <alignment horizontal="center"/>
    </xf>
    <xf numFmtId="0" fontId="4" fillId="3" borderId="0" xfId="0" applyFont="1" applyFill="1" applyAlignment="1" applyProtection="1"/>
    <xf numFmtId="0" fontId="4" fillId="3" borderId="0" xfId="0" applyFont="1" applyFill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7" fontId="0" fillId="0" borderId="0" xfId="0" applyNumberFormat="1" applyAlignment="1" applyProtection="1">
      <alignment horizontal="center"/>
    </xf>
    <xf numFmtId="165" fontId="12" fillId="0" borderId="0" xfId="0" applyNumberFormat="1" applyFont="1" applyAlignment="1" applyProtection="1">
      <alignment horizontal="center"/>
    </xf>
    <xf numFmtId="0" fontId="0" fillId="0" borderId="0" xfId="0" quotePrefix="1" applyProtection="1"/>
    <xf numFmtId="167" fontId="4" fillId="3" borderId="0" xfId="0" applyNumberFormat="1" applyFont="1" applyFill="1" applyAlignment="1" applyProtection="1"/>
    <xf numFmtId="0" fontId="0" fillId="4" borderId="0" xfId="0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164" fontId="7" fillId="4" borderId="0" xfId="1" applyFont="1" applyFill="1" applyBorder="1" applyAlignment="1" applyProtection="1">
      <alignment horizontal="center"/>
    </xf>
    <xf numFmtId="0" fontId="0" fillId="0" borderId="0" xfId="0" applyBorder="1" applyProtection="1"/>
    <xf numFmtId="0" fontId="7" fillId="4" borderId="0" xfId="0" applyFont="1" applyFill="1" applyBorder="1" applyProtection="1"/>
    <xf numFmtId="0" fontId="15" fillId="4" borderId="0" xfId="0" applyFont="1" applyFill="1" applyBorder="1" applyAlignment="1" applyProtection="1">
      <alignment horizontal="left"/>
    </xf>
    <xf numFmtId="169" fontId="7" fillId="4" borderId="0" xfId="0" applyNumberFormat="1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12" fillId="4" borderId="0" xfId="0" applyFont="1" applyFill="1" applyBorder="1" applyProtection="1"/>
    <xf numFmtId="0" fontId="12" fillId="4" borderId="0" xfId="0" applyFont="1" applyFill="1" applyBorder="1" applyAlignment="1" applyProtection="1"/>
    <xf numFmtId="0" fontId="12" fillId="4" borderId="0" xfId="0" applyFont="1" applyFill="1" applyBorder="1" applyAlignment="1" applyProtection="1">
      <alignment horizontal="left"/>
    </xf>
    <xf numFmtId="2" fontId="0" fillId="4" borderId="0" xfId="0" applyNumberFormat="1" applyFill="1" applyBorder="1" applyProtection="1"/>
    <xf numFmtId="0" fontId="0" fillId="4" borderId="0" xfId="0" applyFill="1" applyProtection="1"/>
    <xf numFmtId="0" fontId="7" fillId="4" borderId="0" xfId="0" applyFont="1" applyFill="1" applyProtection="1"/>
    <xf numFmtId="0" fontId="0" fillId="4" borderId="0" xfId="0" applyFill="1" applyAlignment="1" applyProtection="1">
      <alignment horizontal="center"/>
    </xf>
    <xf numFmtId="164" fontId="19" fillId="4" borderId="0" xfId="1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164" fontId="21" fillId="4" borderId="3" xfId="1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/>
    </xf>
    <xf numFmtId="0" fontId="6" fillId="4" borderId="3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22" fillId="0" borderId="0" xfId="0" applyFont="1" applyProtection="1"/>
    <xf numFmtId="165" fontId="12" fillId="0" borderId="0" xfId="0" applyNumberFormat="1" applyFont="1" applyProtection="1"/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" fontId="12" fillId="0" borderId="0" xfId="0" applyNumberFormat="1" applyFont="1" applyAlignment="1" applyProtection="1">
      <alignment horizontal="center"/>
    </xf>
    <xf numFmtId="165" fontId="12" fillId="0" borderId="0" xfId="0" applyNumberFormat="1" applyFont="1" applyAlignment="1" applyProtection="1">
      <alignment horizontal="right"/>
    </xf>
    <xf numFmtId="2" fontId="12" fillId="0" borderId="0" xfId="0" applyNumberFormat="1" applyFont="1" applyAlignment="1" applyProtection="1">
      <alignment horizontal="right"/>
    </xf>
    <xf numFmtId="2" fontId="0" fillId="0" borderId="0" xfId="0" applyNumberFormat="1" applyAlignment="1" applyProtection="1">
      <alignment horizontal="right"/>
    </xf>
    <xf numFmtId="165" fontId="12" fillId="0" borderId="0" xfId="0" applyNumberFormat="1" applyFont="1" applyAlignment="1" applyProtection="1"/>
    <xf numFmtId="165" fontId="0" fillId="0" borderId="0" xfId="0" applyNumberFormat="1" applyAlignment="1" applyProtection="1"/>
    <xf numFmtId="1" fontId="0" fillId="0" borderId="0" xfId="0" applyNumberFormat="1" applyAlignment="1" applyProtection="1">
      <alignment horizontal="right"/>
    </xf>
    <xf numFmtId="1" fontId="12" fillId="0" borderId="0" xfId="0" applyNumberFormat="1" applyFont="1" applyAlignment="1" applyProtection="1">
      <alignment horizontal="right"/>
    </xf>
    <xf numFmtId="169" fontId="7" fillId="4" borderId="0" xfId="0" applyNumberFormat="1" applyFont="1" applyFill="1" applyBorder="1" applyAlignment="1" applyProtection="1"/>
    <xf numFmtId="0" fontId="0" fillId="4" borderId="7" xfId="0" applyFill="1" applyBorder="1" applyAlignment="1" applyProtection="1">
      <alignment horizontal="left"/>
    </xf>
    <xf numFmtId="0" fontId="18" fillId="4" borderId="7" xfId="0" applyFont="1" applyFill="1" applyBorder="1" applyAlignment="1" applyProtection="1">
      <alignment horizontal="left"/>
    </xf>
    <xf numFmtId="0" fontId="18" fillId="4" borderId="0" xfId="0" applyFont="1" applyFill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164" fontId="8" fillId="4" borderId="3" xfId="1" applyFont="1" applyFill="1" applyBorder="1" applyAlignment="1" applyProtection="1">
      <alignment horizontal="left" vertical="center"/>
    </xf>
    <xf numFmtId="1" fontId="17" fillId="0" borderId="0" xfId="0" applyNumberFormat="1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/>
    <xf numFmtId="4" fontId="0" fillId="0" borderId="0" xfId="0" applyNumberFormat="1" applyProtection="1"/>
    <xf numFmtId="165" fontId="17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70" fontId="0" fillId="0" borderId="0" xfId="0" applyNumberForma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left"/>
    </xf>
    <xf numFmtId="0" fontId="9" fillId="0" borderId="9" xfId="0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right"/>
    </xf>
    <xf numFmtId="0" fontId="9" fillId="4" borderId="9" xfId="0" applyFont="1" applyFill="1" applyBorder="1" applyAlignment="1" applyProtection="1">
      <alignment horizontal="center"/>
    </xf>
    <xf numFmtId="0" fontId="9" fillId="0" borderId="9" xfId="0" applyNumberFormat="1" applyFont="1" applyFill="1" applyBorder="1" applyAlignment="1" applyProtection="1">
      <alignment horizontal="center"/>
    </xf>
    <xf numFmtId="165" fontId="2" fillId="0" borderId="9" xfId="0" applyNumberFormat="1" applyFont="1" applyFill="1" applyBorder="1" applyAlignment="1" applyProtection="1">
      <alignment horizontal="right"/>
    </xf>
    <xf numFmtId="0" fontId="9" fillId="0" borderId="9" xfId="0" applyNumberFormat="1" applyFont="1" applyBorder="1" applyAlignment="1" applyProtection="1">
      <alignment horizontal="center"/>
    </xf>
    <xf numFmtId="1" fontId="17" fillId="0" borderId="0" xfId="0" applyNumberFormat="1" applyFont="1" applyFill="1" applyBorder="1" applyAlignment="1" applyProtection="1">
      <alignment horizontal="center"/>
    </xf>
    <xf numFmtId="1" fontId="17" fillId="0" borderId="13" xfId="0" applyNumberFormat="1" applyFont="1" applyFill="1" applyBorder="1" applyAlignment="1" applyProtection="1">
      <alignment horizontal="right"/>
    </xf>
    <xf numFmtId="165" fontId="17" fillId="0" borderId="13" xfId="0" applyNumberFormat="1" applyFont="1" applyFill="1" applyBorder="1" applyAlignment="1" applyProtection="1">
      <alignment horizontal="center"/>
    </xf>
    <xf numFmtId="165" fontId="17" fillId="0" borderId="13" xfId="0" applyNumberFormat="1" applyFont="1" applyFill="1" applyBorder="1" applyAlignment="1" applyProtection="1"/>
    <xf numFmtId="165" fontId="17" fillId="0" borderId="14" xfId="0" applyNumberFormat="1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0" fontId="17" fillId="0" borderId="17" xfId="0" applyFont="1" applyFill="1" applyBorder="1" applyAlignment="1" applyProtection="1"/>
    <xf numFmtId="0" fontId="23" fillId="0" borderId="10" xfId="0" applyFont="1" applyFill="1" applyBorder="1" applyAlignment="1" applyProtection="1"/>
    <xf numFmtId="1" fontId="17" fillId="0" borderId="10" xfId="0" applyNumberFormat="1" applyFont="1" applyFill="1" applyBorder="1" applyAlignment="1" applyProtection="1">
      <alignment horizontal="right"/>
    </xf>
    <xf numFmtId="1" fontId="17" fillId="0" borderId="10" xfId="0" applyNumberFormat="1" applyFont="1" applyFill="1" applyBorder="1" applyAlignment="1" applyProtection="1">
      <alignment horizontal="center"/>
    </xf>
    <xf numFmtId="165" fontId="17" fillId="0" borderId="10" xfId="0" applyNumberFormat="1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left"/>
    </xf>
    <xf numFmtId="165" fontId="17" fillId="0" borderId="10" xfId="0" applyNumberFormat="1" applyFont="1" applyFill="1" applyBorder="1" applyAlignment="1" applyProtection="1"/>
    <xf numFmtId="0" fontId="17" fillId="0" borderId="11" xfId="0" applyFont="1" applyFill="1" applyBorder="1" applyAlignment="1" applyProtection="1">
      <alignment horizontal="center"/>
    </xf>
    <xf numFmtId="0" fontId="24" fillId="0" borderId="9" xfId="0" applyNumberFormat="1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left"/>
    </xf>
    <xf numFmtId="0" fontId="0" fillId="0" borderId="0" xfId="0" applyBorder="1" applyAlignment="1" applyProtection="1"/>
    <xf numFmtId="0" fontId="7" fillId="4" borderId="0" xfId="0" applyFont="1" applyFill="1" applyBorder="1" applyAlignment="1" applyProtection="1"/>
    <xf numFmtId="0" fontId="0" fillId="4" borderId="0" xfId="0" applyFill="1" applyBorder="1" applyAlignment="1" applyProtection="1"/>
    <xf numFmtId="1" fontId="20" fillId="4" borderId="0" xfId="0" applyNumberFormat="1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/>
    <xf numFmtId="0" fontId="0" fillId="4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5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8" fillId="4" borderId="4" xfId="0" applyFont="1" applyFill="1" applyBorder="1" applyAlignment="1" applyProtection="1">
      <alignment horizontal="left"/>
    </xf>
    <xf numFmtId="0" fontId="0" fillId="4" borderId="1" xfId="0" applyFill="1" applyBorder="1" applyProtection="1"/>
    <xf numFmtId="165" fontId="0" fillId="4" borderId="4" xfId="0" applyNumberFormat="1" applyFill="1" applyBorder="1" applyAlignment="1" applyProtection="1">
      <alignment horizontal="left"/>
    </xf>
    <xf numFmtId="0" fontId="5" fillId="4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/>
    </xf>
    <xf numFmtId="0" fontId="17" fillId="0" borderId="15" xfId="0" applyFont="1" applyFill="1" applyBorder="1" applyAlignment="1" applyProtection="1"/>
    <xf numFmtId="0" fontId="23" fillId="0" borderId="0" xfId="0" applyFont="1" applyFill="1" applyBorder="1" applyAlignment="1" applyProtection="1"/>
    <xf numFmtId="0" fontId="0" fillId="0" borderId="0" xfId="0" applyAlignment="1" applyProtection="1">
      <alignment horizontal="center"/>
    </xf>
    <xf numFmtId="0" fontId="5" fillId="5" borderId="0" xfId="0" applyFont="1" applyFill="1" applyBorder="1" applyAlignment="1" applyProtection="1">
      <protection locked="0"/>
    </xf>
    <xf numFmtId="0" fontId="11" fillId="4" borderId="19" xfId="0" applyFont="1" applyFill="1" applyBorder="1" applyAlignment="1" applyProtection="1">
      <alignment horizontal="center"/>
    </xf>
    <xf numFmtId="165" fontId="0" fillId="0" borderId="19" xfId="0" applyNumberFormat="1" applyBorder="1" applyAlignment="1" applyProtection="1"/>
    <xf numFmtId="2" fontId="2" fillId="0" borderId="19" xfId="0" applyNumberFormat="1" applyFont="1" applyBorder="1" applyAlignment="1" applyProtection="1">
      <alignment horizontal="right"/>
    </xf>
    <xf numFmtId="1" fontId="11" fillId="0" borderId="24" xfId="0" applyNumberFormat="1" applyFont="1" applyFill="1" applyBorder="1" applyAlignment="1" applyProtection="1">
      <alignment horizontal="center"/>
    </xf>
    <xf numFmtId="165" fontId="0" fillId="0" borderId="24" xfId="0" applyNumberFormat="1" applyFont="1" applyBorder="1" applyAlignment="1" applyProtection="1">
      <alignment horizontal="right"/>
    </xf>
    <xf numFmtId="2" fontId="0" fillId="4" borderId="24" xfId="0" applyNumberFormat="1" applyFont="1" applyFill="1" applyBorder="1" applyAlignment="1" applyProtection="1">
      <alignment horizontal="right"/>
    </xf>
    <xf numFmtId="0" fontId="25" fillId="0" borderId="7" xfId="0" applyFont="1" applyBorder="1" applyAlignment="1" applyProtection="1"/>
    <xf numFmtId="0" fontId="25" fillId="0" borderId="7" xfId="0" applyFon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1" fontId="27" fillId="0" borderId="9" xfId="0" applyNumberFormat="1" applyFont="1" applyFill="1" applyBorder="1" applyAlignment="1" applyProtection="1">
      <alignment horizontal="center"/>
    </xf>
    <xf numFmtId="165" fontId="12" fillId="0" borderId="9" xfId="0" applyNumberFormat="1" applyFont="1" applyBorder="1" applyAlignment="1" applyProtection="1">
      <alignment horizontal="right"/>
    </xf>
    <xf numFmtId="165" fontId="12" fillId="0" borderId="9" xfId="0" applyNumberFormat="1" applyFont="1" applyFill="1" applyBorder="1" applyAlignment="1" applyProtection="1">
      <alignment horizontal="right"/>
    </xf>
    <xf numFmtId="0" fontId="26" fillId="0" borderId="9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4" borderId="0" xfId="0" applyFont="1" applyFill="1" applyBorder="1" applyAlignment="1" applyProtection="1"/>
    <xf numFmtId="2" fontId="2" fillId="0" borderId="9" xfId="0" applyNumberFormat="1" applyFont="1" applyBorder="1" applyAlignment="1" applyProtection="1">
      <alignment horizontal="right"/>
    </xf>
    <xf numFmtId="2" fontId="0" fillId="0" borderId="22" xfId="0" applyNumberFormat="1" applyBorder="1" applyAlignment="1" applyProtection="1">
      <alignment horizontal="right"/>
    </xf>
    <xf numFmtId="0" fontId="27" fillId="5" borderId="21" xfId="0" applyNumberFormat="1" applyFont="1" applyFill="1" applyBorder="1" applyAlignment="1" applyProtection="1">
      <alignment horizontal="center"/>
      <protection locked="0"/>
    </xf>
    <xf numFmtId="0" fontId="27" fillId="5" borderId="9" xfId="0" applyNumberFormat="1" applyFont="1" applyFill="1" applyBorder="1" applyAlignment="1" applyProtection="1">
      <alignment horizontal="center"/>
      <protection locked="0"/>
    </xf>
    <xf numFmtId="0" fontId="11" fillId="5" borderId="21" xfId="0" applyNumberFormat="1" applyFont="1" applyFill="1" applyBorder="1" applyAlignment="1" applyProtection="1">
      <alignment horizontal="center"/>
      <protection locked="0"/>
    </xf>
    <xf numFmtId="0" fontId="11" fillId="5" borderId="9" xfId="0" applyNumberFormat="1" applyFont="1" applyFill="1" applyBorder="1" applyAlignment="1" applyProtection="1">
      <alignment horizontal="center"/>
      <protection locked="0"/>
    </xf>
    <xf numFmtId="165" fontId="11" fillId="0" borderId="21" xfId="0" applyNumberFormat="1" applyFont="1" applyFill="1" applyBorder="1" applyAlignment="1" applyProtection="1">
      <alignment horizontal="center"/>
    </xf>
    <xf numFmtId="0" fontId="11" fillId="0" borderId="9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/>
    <xf numFmtId="2" fontId="2" fillId="0" borderId="22" xfId="0" applyNumberFormat="1" applyFont="1" applyBorder="1" applyAlignment="1" applyProtection="1">
      <alignment horizontal="right"/>
    </xf>
    <xf numFmtId="2" fontId="12" fillId="0" borderId="9" xfId="0" applyNumberFormat="1" applyFont="1" applyBorder="1" applyAlignment="1" applyProtection="1">
      <alignment horizontal="right"/>
    </xf>
    <xf numFmtId="2" fontId="12" fillId="0" borderId="22" xfId="0" applyNumberFormat="1" applyFont="1" applyBorder="1" applyAlignment="1" applyProtection="1">
      <alignment horizontal="right"/>
    </xf>
    <xf numFmtId="2" fontId="28" fillId="0" borderId="22" xfId="0" applyNumberFormat="1" applyFont="1" applyBorder="1" applyAlignment="1" applyProtection="1">
      <alignment horizontal="right"/>
    </xf>
    <xf numFmtId="0" fontId="27" fillId="0" borderId="21" xfId="0" applyNumberFormat="1" applyFont="1" applyFill="1" applyBorder="1" applyAlignment="1" applyProtection="1">
      <alignment horizontal="center"/>
    </xf>
    <xf numFmtId="0" fontId="27" fillId="0" borderId="9" xfId="0" applyNumberFormat="1" applyFont="1" applyFill="1" applyBorder="1" applyAlignment="1" applyProtection="1">
      <alignment horizontal="center"/>
    </xf>
    <xf numFmtId="0" fontId="26" fillId="0" borderId="21" xfId="0" applyNumberFormat="1" applyFont="1" applyFill="1" applyBorder="1" applyAlignment="1" applyProtection="1">
      <alignment horizontal="center"/>
    </xf>
    <xf numFmtId="0" fontId="26" fillId="0" borderId="9" xfId="0" applyNumberFormat="1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left"/>
    </xf>
    <xf numFmtId="0" fontId="0" fillId="0" borderId="0" xfId="0" applyAlignment="1"/>
    <xf numFmtId="0" fontId="0" fillId="0" borderId="7" xfId="0" applyBorder="1" applyAlignment="1"/>
    <xf numFmtId="0" fontId="8" fillId="4" borderId="2" xfId="0" applyFont="1" applyFill="1" applyBorder="1" applyAlignment="1" applyProtection="1">
      <alignment horizontal="left"/>
    </xf>
    <xf numFmtId="0" fontId="0" fillId="0" borderId="3" xfId="0" applyBorder="1" applyAlignment="1" applyProtection="1"/>
    <xf numFmtId="0" fontId="24" fillId="0" borderId="21" xfId="0" applyNumberFormat="1" applyFont="1" applyFill="1" applyBorder="1" applyAlignment="1" applyProtection="1">
      <alignment horizontal="center"/>
    </xf>
    <xf numFmtId="0" fontId="24" fillId="0" borderId="9" xfId="0" applyNumberFormat="1" applyFont="1" applyFill="1" applyBorder="1" applyAlignment="1" applyProtection="1">
      <alignment horizontal="center"/>
    </xf>
    <xf numFmtId="0" fontId="24" fillId="0" borderId="23" xfId="0" applyNumberFormat="1" applyFont="1" applyFill="1" applyBorder="1" applyAlignment="1" applyProtection="1">
      <alignment horizontal="center"/>
    </xf>
    <xf numFmtId="0" fontId="24" fillId="0" borderId="24" xfId="0" applyNumberFormat="1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/>
    <xf numFmtId="0" fontId="23" fillId="0" borderId="0" xfId="0" applyFont="1" applyFill="1" applyBorder="1" applyAlignment="1" applyProtection="1"/>
    <xf numFmtId="0" fontId="17" fillId="0" borderId="12" xfId="0" applyFont="1" applyFill="1" applyBorder="1" applyAlignment="1" applyProtection="1"/>
    <xf numFmtId="0" fontId="17" fillId="0" borderId="13" xfId="0" applyFont="1" applyFill="1" applyBorder="1" applyAlignment="1" applyProtection="1"/>
    <xf numFmtId="0" fontId="7" fillId="4" borderId="0" xfId="0" applyFont="1" applyFill="1" applyBorder="1" applyAlignment="1" applyProtection="1"/>
    <xf numFmtId="0" fontId="0" fillId="4" borderId="0" xfId="0" applyFill="1" applyBorder="1" applyAlignment="1" applyProtection="1"/>
    <xf numFmtId="2" fontId="0" fillId="4" borderId="24" xfId="0" applyNumberFormat="1" applyFont="1" applyFill="1" applyBorder="1" applyAlignment="1" applyProtection="1">
      <alignment horizontal="right"/>
    </xf>
    <xf numFmtId="0" fontId="0" fillId="4" borderId="25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20" fillId="4" borderId="4" xfId="0" applyNumberFormat="1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" fontId="20" fillId="4" borderId="0" xfId="0" applyNumberFormat="1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168" fontId="7" fillId="4" borderId="0" xfId="0" applyNumberFormat="1" applyFont="1" applyFill="1" applyBorder="1" applyAlignment="1" applyProtection="1">
      <alignment horizontal="left"/>
    </xf>
    <xf numFmtId="168" fontId="0" fillId="4" borderId="0" xfId="0" applyNumberFormat="1" applyFill="1" applyBorder="1" applyAlignment="1" applyProtection="1">
      <alignment horizontal="left"/>
    </xf>
    <xf numFmtId="0" fontId="8" fillId="4" borderId="4" xfId="0" applyFont="1" applyFill="1" applyBorder="1" applyAlignment="1" applyProtection="1">
      <alignment horizontal="left"/>
    </xf>
    <xf numFmtId="0" fontId="0" fillId="0" borderId="4" xfId="0" applyBorder="1" applyAlignment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/>
    </xf>
    <xf numFmtId="0" fontId="11" fillId="4" borderId="18" xfId="0" applyFont="1" applyFill="1" applyBorder="1" applyAlignment="1" applyProtection="1">
      <alignment horizontal="center"/>
    </xf>
    <xf numFmtId="0" fontId="11" fillId="4" borderId="19" xfId="0" applyFont="1" applyFill="1" applyBorder="1" applyAlignment="1" applyProtection="1">
      <alignment horizontal="center"/>
    </xf>
    <xf numFmtId="2" fontId="2" fillId="0" borderId="19" xfId="0" applyNumberFormat="1" applyFont="1" applyBorder="1" applyAlignment="1" applyProtection="1">
      <alignment horizontal="right"/>
    </xf>
    <xf numFmtId="2" fontId="0" fillId="0" borderId="20" xfId="0" applyNumberFormat="1" applyBorder="1" applyAlignment="1" applyProtection="1">
      <alignment horizontal="right"/>
    </xf>
    <xf numFmtId="0" fontId="1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5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1" fillId="0" borderId="26" xfId="0" applyNumberFormat="1" applyFont="1" applyFill="1" applyBorder="1" applyAlignment="1" applyProtection="1">
      <alignment horizontal="center"/>
    </xf>
    <xf numFmtId="0" fontId="11" fillId="0" borderId="27" xfId="0" applyNumberFormat="1" applyFont="1" applyFill="1" applyBorder="1" applyAlignment="1" applyProtection="1">
      <alignment horizontal="center"/>
    </xf>
    <xf numFmtId="2" fontId="12" fillId="0" borderId="0" xfId="0" applyNumberFormat="1" applyFont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166" fontId="17" fillId="0" borderId="13" xfId="0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</cellXfs>
  <cellStyles count="2">
    <cellStyle name="Komma [0]" xfId="1" builtinId="6"/>
    <cellStyle name="Standaard" xfId="0" builtinId="0"/>
  </cellStyles>
  <dxfs count="1"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0.17314487632508835"/>
          <c:y val="2.862985685071575E-2"/>
          <c:w val="0.77031802120141368"/>
          <c:h val="0.76891615541922287"/>
        </c:manualLayout>
      </c:layout>
      <c:scatterChart>
        <c:scatterStyle val="lineMarker"/>
        <c:ser>
          <c:idx val="2"/>
          <c:order val="0"/>
          <c:tx>
            <c:strRef>
              <c:f>'M&amp;B berekening'!$X$2</c:f>
              <c:strCache>
                <c:ptCount val="1"/>
                <c:pt idx="0">
                  <c:v>CG Limiet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'M&amp;B berekening'!$X$4:$X$11</c:f>
              <c:numCache>
                <c:formatCode>0.0</c:formatCode>
                <c:ptCount val="8"/>
                <c:pt idx="0">
                  <c:v>19</c:v>
                </c:pt>
                <c:pt idx="1">
                  <c:v>19</c:v>
                </c:pt>
                <c:pt idx="2">
                  <c:v>44</c:v>
                </c:pt>
                <c:pt idx="3">
                  <c:v>44</c:v>
                </c:pt>
                <c:pt idx="4">
                  <c:v>19</c:v>
                </c:pt>
              </c:numCache>
            </c:numRef>
          </c:xVal>
          <c:yVal>
            <c:numRef>
              <c:f>'M&amp;B berekening'!$Y$4:$Y$11</c:f>
              <c:numCache>
                <c:formatCode>0.0</c:formatCode>
                <c:ptCount val="8"/>
                <c:pt idx="0">
                  <c:v>750</c:v>
                </c:pt>
                <c:pt idx="1">
                  <c:v>475</c:v>
                </c:pt>
                <c:pt idx="2">
                  <c:v>475</c:v>
                </c:pt>
                <c:pt idx="3">
                  <c:v>750</c:v>
                </c:pt>
                <c:pt idx="4">
                  <c:v>750</c:v>
                </c:pt>
              </c:numCache>
            </c:numRef>
          </c:yVal>
        </c:ser>
        <c:ser>
          <c:idx val="1"/>
          <c:order val="1"/>
          <c:tx>
            <c:strRef>
              <c:f>'M&amp;B berekening'!$Z$10:$AA$10</c:f>
              <c:strCache>
                <c:ptCount val="1"/>
                <c:pt idx="0">
                  <c:v>Vlieggebied</c:v>
                </c:pt>
              </c:strCache>
            </c:strRef>
          </c:tx>
          <c:spPr>
            <a:ln>
              <a:solidFill>
                <a:srgbClr val="00B050">
                  <a:alpha val="86000"/>
                </a:srgbClr>
              </a:solidFill>
            </a:ln>
            <a:effectLst>
              <a:outerShdw blurRad="12700" dist="12700" dir="5400000" algn="ctr" rotWithShape="0">
                <a:srgbClr val="00B050">
                  <a:alpha val="99000"/>
                </a:srgbClr>
              </a:outerShdw>
            </a:effectLst>
          </c:spPr>
          <c:marker>
            <c:symbol val="square"/>
            <c:size val="5"/>
            <c:spPr>
              <a:solidFill>
                <a:srgbClr val="00B050">
                  <a:alpha val="31000"/>
                </a:srgbClr>
              </a:solidFill>
              <a:effectLst>
                <a:outerShdw blurRad="12700" dist="12700" dir="5400000" algn="ctr" rotWithShape="0">
                  <a:srgbClr val="00B050">
                    <a:alpha val="99000"/>
                  </a:srgbClr>
                </a:outerShdw>
              </a:effectLst>
            </c:spPr>
          </c:marker>
          <c:xVal>
            <c:numRef>
              <c:f>'M&amp;B berekening'!$Z$11:$Z$15</c:f>
              <c:numCache>
                <c:formatCode>0.0</c:formatCode>
                <c:ptCount val="5"/>
                <c:pt idx="0">
                  <c:v>34</c:v>
                </c:pt>
                <c:pt idx="1">
                  <c:v>36.5</c:v>
                </c:pt>
                <c:pt idx="2">
                  <c:v>36.5</c:v>
                </c:pt>
                <c:pt idx="3">
                  <c:v>34</c:v>
                </c:pt>
                <c:pt idx="4">
                  <c:v>34</c:v>
                </c:pt>
              </c:numCache>
            </c:numRef>
          </c:xVal>
          <c:yVal>
            <c:numRef>
              <c:f>'M&amp;B berekening'!$AA$11:$AA$15</c:f>
              <c:numCache>
                <c:formatCode>General</c:formatCode>
                <c:ptCount val="5"/>
                <c:pt idx="0">
                  <c:v>475</c:v>
                </c:pt>
                <c:pt idx="1">
                  <c:v>475</c:v>
                </c:pt>
                <c:pt idx="2">
                  <c:v>750</c:v>
                </c:pt>
                <c:pt idx="3">
                  <c:v>750</c:v>
                </c:pt>
                <c:pt idx="4">
                  <c:v>475</c:v>
                </c:pt>
              </c:numCache>
            </c:numRef>
          </c:yVal>
        </c:ser>
        <c:ser>
          <c:idx val="0"/>
          <c:order val="2"/>
          <c:tx>
            <c:strRef>
              <c:f>'M&amp;B berekening'!$AI$2</c:f>
              <c:strCache>
                <c:ptCount val="1"/>
                <c:pt idx="0">
                  <c:v>CG</c:v>
                </c:pt>
              </c:strCache>
            </c:strRef>
          </c:tx>
          <c:spPr>
            <a:ln w="63500"/>
          </c:spPr>
          <c:marker>
            <c:symbol val="none"/>
          </c:marker>
          <c:xVal>
            <c:numRef>
              <c:f>'M&amp;B berekening'!$AI$4:$AI$5</c:f>
              <c:numCache>
                <c:formatCode>0.0</c:formatCode>
                <c:ptCount val="2"/>
                <c:pt idx="0">
                  <c:v>35.80867850098619</c:v>
                </c:pt>
                <c:pt idx="1">
                  <c:v>36.008678500986193</c:v>
                </c:pt>
              </c:numCache>
            </c:numRef>
          </c:xVal>
          <c:yVal>
            <c:numRef>
              <c:f>'M&amp;B berekening'!$AJ$4:$AJ$5</c:f>
              <c:numCache>
                <c:formatCode>0.0</c:formatCode>
                <c:ptCount val="2"/>
                <c:pt idx="0" formatCode="0.00">
                  <c:v>507</c:v>
                </c:pt>
                <c:pt idx="1">
                  <c:v>507.5</c:v>
                </c:pt>
              </c:numCache>
            </c:numRef>
          </c:yVal>
        </c:ser>
        <c:axId val="146736256"/>
        <c:axId val="146738560"/>
      </c:scatterChart>
      <c:valAx>
        <c:axId val="146736256"/>
        <c:scaling>
          <c:orientation val="minMax"/>
          <c:max val="44"/>
          <c:min val="19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l-NL"/>
                  <a:t>CG in Cm</a:t>
                </a:r>
              </a:p>
            </c:rich>
          </c:tx>
          <c:layout>
            <c:manualLayout>
              <c:xMode val="edge"/>
              <c:yMode val="edge"/>
              <c:x val="0.85129361245303492"/>
              <c:y val="0.8414319422193438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46738560"/>
        <c:crossesAt val="23"/>
        <c:crossBetween val="midCat"/>
      </c:valAx>
      <c:valAx>
        <c:axId val="146738560"/>
        <c:scaling>
          <c:orientation val="minMax"/>
          <c:max val="750"/>
          <c:min val="475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l-NL"/>
                  <a:t>Weight in KG</a:t>
                </a:r>
              </a:p>
            </c:rich>
          </c:tx>
          <c:layout>
            <c:manualLayout>
              <c:xMode val="edge"/>
              <c:yMode val="edge"/>
              <c:x val="2.1559964015098809E-2"/>
              <c:y val="4.9171732321338715E-2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in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46736256"/>
        <c:crossesAt val="2.77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16320708703682602"/>
          <c:y val="0.87248910230685162"/>
          <c:w val="0.15806763285024181"/>
          <c:h val="0.10533882495457299"/>
        </c:manualLayout>
      </c:layout>
      <c:spPr>
        <a:solidFill>
          <a:sysClr val="window" lastClr="FFFFFF"/>
        </a:solidFill>
        <a:ln>
          <a:solidFill>
            <a:srgbClr val="FF0000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dispBlanksAs val="span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66674</xdr:colOff>
      <xdr:row>1</xdr:row>
      <xdr:rowOff>19050</xdr:rowOff>
    </xdr:from>
    <xdr:to>
      <xdr:col>20</xdr:col>
      <xdr:colOff>638174</xdr:colOff>
      <xdr:row>33</xdr:row>
      <xdr:rowOff>0</xdr:rowOff>
    </xdr:to>
    <xdr:graphicFrame macro="">
      <xdr:nvGraphicFramePr>
        <xdr:cNvPr id="1337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0.52168</cdr:x>
      <cdr:y>0.18193</cdr:y>
    </cdr:from>
    <cdr:to>
      <cdr:x>0.67603</cdr:x>
      <cdr:y>0.22457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2695575" y="895349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0.52168</cdr:x>
      <cdr:y>0.14317</cdr:y>
    </cdr:from>
    <cdr:to>
      <cdr:x>0.65002</cdr:x>
      <cdr:y>0.19186</cdr:y>
    </cdr:to>
    <cdr:sp macro="" textlink="">
      <cdr:nvSpPr>
        <cdr:cNvPr id="4" name="Tekstvak 3"/>
        <cdr:cNvSpPr txBox="1"/>
      </cdr:nvSpPr>
      <cdr:spPr>
        <a:xfrm xmlns:a="http://schemas.openxmlformats.org/drawingml/2006/main">
          <a:off x="2695575" y="704850"/>
          <a:ext cx="7620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l-NL"/>
        </a:p>
      </cdr:txBody>
    </cdr:sp>
  </cdr:relSizeAnchor>
</c:userShape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I125"/>
  <sheetViews>
    <sheetView tabSelected="1" zoomScaleNormal="100" workbookViewId="0">
      <selection activeCell="W1" sqref="W1:AQ1048576"/>
    </sheetView>
  </sheetViews>
  <sheetFormatPr defaultRowHeight="18.75"/>
  <cols>
    <col min="1" max="1" width="4.5703125" style="1" customWidth="1"/>
    <col min="2" max="2" width="16" style="1" customWidth="1"/>
    <col min="3" max="3" width="7.28515625" style="1" customWidth="1"/>
    <col min="4" max="4" width="8" style="4" customWidth="1"/>
    <col min="5" max="5" width="3" style="4" customWidth="1"/>
    <col min="6" max="6" width="10.85546875" style="4" customWidth="1"/>
    <col min="7" max="7" width="7.5703125" style="99" customWidth="1"/>
    <col min="8" max="8" width="7.7109375" style="99" customWidth="1"/>
    <col min="9" max="9" width="8.85546875" style="99" customWidth="1"/>
    <col min="10" max="10" width="3.140625" style="99" customWidth="1"/>
    <col min="11" max="11" width="4.5703125" style="1" customWidth="1"/>
    <col min="12" max="19" width="9.140625" style="1"/>
    <col min="20" max="20" width="7" style="1" customWidth="1"/>
    <col min="21" max="21" width="35.85546875" style="1" customWidth="1"/>
    <col min="22" max="22" width="10.28515625" style="1" customWidth="1"/>
    <col min="23" max="23" width="10.28515625" style="1" hidden="1" customWidth="1"/>
    <col min="24" max="24" width="9.140625" style="1" hidden="1" customWidth="1"/>
    <col min="25" max="25" width="11.42578125" style="99" hidden="1" customWidth="1"/>
    <col min="26" max="26" width="10.140625" style="1" hidden="1" customWidth="1"/>
    <col min="27" max="27" width="8.85546875" style="1" hidden="1" customWidth="1"/>
    <col min="28" max="28" width="6.5703125" style="1" hidden="1" customWidth="1"/>
    <col min="29" max="29" width="11.5703125" style="1" hidden="1" customWidth="1"/>
    <col min="30" max="30" width="13" style="99" hidden="1" customWidth="1"/>
    <col min="31" max="32" width="10.5703125" style="99" hidden="1" customWidth="1"/>
    <col min="33" max="33" width="11.28515625" style="99" hidden="1" customWidth="1"/>
    <col min="34" max="34" width="14.85546875" style="1" hidden="1" customWidth="1"/>
    <col min="35" max="35" width="9.7109375" style="99" hidden="1" customWidth="1"/>
    <col min="36" max="36" width="8.7109375" style="99" hidden="1" customWidth="1"/>
    <col min="37" max="37" width="9.85546875" style="1" hidden="1" customWidth="1"/>
    <col min="38" max="40" width="9.140625" style="1" hidden="1" customWidth="1"/>
    <col min="41" max="41" width="9.5703125" style="1" hidden="1" customWidth="1"/>
    <col min="42" max="42" width="8.140625" style="99" hidden="1" customWidth="1"/>
    <col min="43" max="43" width="9.85546875" style="99" hidden="1" customWidth="1"/>
    <col min="44" max="44" width="12.5703125" style="99" customWidth="1"/>
    <col min="45" max="45" width="8.5703125" style="99" customWidth="1"/>
    <col min="46" max="46" width="9" style="99" customWidth="1"/>
    <col min="47" max="47" width="13.85546875" style="1" customWidth="1"/>
    <col min="48" max="49" width="12.28515625" style="1" customWidth="1"/>
    <col min="50" max="50" width="9.5703125" style="1" customWidth="1"/>
    <col min="51" max="51" width="12" style="1" customWidth="1"/>
    <col min="52" max="52" width="9.42578125" style="1" customWidth="1"/>
    <col min="53" max="53" width="9.85546875" style="1" customWidth="1"/>
    <col min="54" max="54" width="8.7109375" style="1" customWidth="1"/>
    <col min="55" max="55" width="9.42578125" style="1" customWidth="1"/>
    <col min="56" max="56" width="9.140625" style="1"/>
    <col min="57" max="57" width="10.5703125" style="1" bestFit="1" customWidth="1"/>
    <col min="58" max="58" width="10" style="1" customWidth="1"/>
    <col min="59" max="59" width="12.28515625" style="1" customWidth="1"/>
    <col min="60" max="16384" width="9.140625" style="1"/>
  </cols>
  <sheetData>
    <row r="1" spans="1:61" ht="7.5" customHeight="1">
      <c r="A1" s="19"/>
      <c r="B1" s="24"/>
      <c r="C1" s="19"/>
      <c r="D1" s="25"/>
      <c r="E1" s="25"/>
      <c r="F1" s="25"/>
      <c r="G1" s="98"/>
      <c r="H1" s="98"/>
      <c r="I1" s="98"/>
      <c r="J1" s="9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61" ht="21" customHeight="1">
      <c r="A2" s="19"/>
      <c r="B2" s="26" t="s">
        <v>9</v>
      </c>
      <c r="D2" s="192" t="s">
        <v>62</v>
      </c>
      <c r="E2" s="192"/>
      <c r="F2" s="192"/>
      <c r="G2" s="193"/>
      <c r="H2" s="194" t="s">
        <v>48</v>
      </c>
      <c r="I2" s="144"/>
      <c r="J2" s="93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" t="s">
        <v>27</v>
      </c>
      <c r="Z2" s="1" t="s">
        <v>26</v>
      </c>
      <c r="AC2" s="99" t="s">
        <v>8</v>
      </c>
      <c r="AH2" s="17"/>
      <c r="AI2" s="11" t="s">
        <v>28</v>
      </c>
      <c r="AJ2" s="11"/>
      <c r="AK2" s="11"/>
      <c r="AL2" s="99"/>
      <c r="AM2" s="99"/>
      <c r="AN2" s="99"/>
      <c r="AO2" s="103"/>
      <c r="AP2" s="195"/>
      <c r="AQ2" s="196"/>
      <c r="AR2" s="197"/>
      <c r="AS2" s="197"/>
      <c r="AT2" s="197"/>
      <c r="AU2" s="103"/>
      <c r="AV2" s="11"/>
      <c r="AW2" s="11"/>
      <c r="AX2" s="191"/>
      <c r="AY2" s="191"/>
      <c r="AZ2" s="191"/>
      <c r="BA2" s="191"/>
      <c r="BB2" s="191"/>
      <c r="BG2" s="99"/>
    </row>
    <row r="3" spans="1:61" ht="13.5" customHeight="1">
      <c r="A3" s="19"/>
      <c r="B3" s="26"/>
      <c r="C3" s="33"/>
      <c r="D3" s="100"/>
      <c r="E3" s="100"/>
      <c r="F3" s="100"/>
      <c r="G3" s="101"/>
      <c r="H3" s="102"/>
      <c r="I3" s="93"/>
      <c r="J3" s="9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29" t="s">
        <v>19</v>
      </c>
      <c r="Y3" s="129" t="s">
        <v>1</v>
      </c>
      <c r="Z3" s="129" t="s">
        <v>19</v>
      </c>
      <c r="AA3" s="129" t="s">
        <v>1</v>
      </c>
      <c r="AB3" s="131"/>
      <c r="AC3" s="132" t="s">
        <v>5</v>
      </c>
      <c r="AD3" s="133"/>
      <c r="AE3" s="129" t="s">
        <v>22</v>
      </c>
      <c r="AF3" s="129"/>
      <c r="AG3" s="129" t="s">
        <v>25</v>
      </c>
      <c r="AH3" s="130" t="s">
        <v>55</v>
      </c>
      <c r="AI3" s="129" t="s">
        <v>32</v>
      </c>
      <c r="AJ3" s="129" t="s">
        <v>1</v>
      </c>
      <c r="AK3" s="129" t="s">
        <v>22</v>
      </c>
      <c r="AL3" s="181" t="s">
        <v>49</v>
      </c>
      <c r="AM3" s="181"/>
      <c r="AN3" s="181" t="s">
        <v>50</v>
      </c>
      <c r="AO3" s="182"/>
      <c r="AP3" s="124" t="s">
        <v>57</v>
      </c>
      <c r="AQ3" s="103"/>
      <c r="AR3" s="103"/>
      <c r="AS3" s="103"/>
      <c r="AT3" s="103"/>
      <c r="AU3" s="103"/>
      <c r="AV3" s="99"/>
      <c r="AW3" s="99"/>
      <c r="AX3" s="99"/>
      <c r="AY3" s="99"/>
      <c r="AZ3" s="99"/>
      <c r="BA3" s="99"/>
      <c r="BB3" s="99"/>
      <c r="BC3" s="3"/>
      <c r="BD3" s="99"/>
      <c r="BE3" s="99"/>
      <c r="BF3" s="3"/>
      <c r="BG3" s="2"/>
    </row>
    <row r="4" spans="1:61" ht="15">
      <c r="A4" s="19"/>
      <c r="B4" s="19"/>
      <c r="C4" s="19"/>
      <c r="D4" s="189"/>
      <c r="E4" s="190"/>
      <c r="F4" s="190"/>
      <c r="G4" s="28" t="s">
        <v>7</v>
      </c>
      <c r="H4" s="98" t="s">
        <v>0</v>
      </c>
      <c r="I4" s="183" t="s">
        <v>2</v>
      </c>
      <c r="J4" s="183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6">
        <v>19</v>
      </c>
      <c r="Y4" s="16">
        <v>750</v>
      </c>
      <c r="Z4" s="99">
        <v>21.5</v>
      </c>
      <c r="AA4" s="99">
        <v>500</v>
      </c>
      <c r="AB4" s="16"/>
      <c r="AC4" s="12">
        <v>0.76900000000000002</v>
      </c>
      <c r="AD4" s="13" t="s">
        <v>11</v>
      </c>
      <c r="AE4" s="37" t="s">
        <v>58</v>
      </c>
      <c r="AF4" s="99">
        <v>0</v>
      </c>
      <c r="AG4" s="99">
        <v>0</v>
      </c>
      <c r="AH4" s="123">
        <v>0</v>
      </c>
      <c r="AI4" s="11">
        <f>I22</f>
        <v>35.80867850098619</v>
      </c>
      <c r="AJ4" s="5">
        <f>I20</f>
        <v>507</v>
      </c>
      <c r="AK4" s="134">
        <v>0</v>
      </c>
      <c r="AL4" s="134">
        <v>0</v>
      </c>
      <c r="AM4" s="134">
        <v>0</v>
      </c>
      <c r="AN4" s="134">
        <v>0</v>
      </c>
      <c r="AO4" s="134">
        <v>0</v>
      </c>
      <c r="AP4" s="66">
        <v>0</v>
      </c>
      <c r="AQ4" s="67"/>
      <c r="AR4" s="68"/>
      <c r="AS4" s="104"/>
      <c r="AT4" s="104"/>
      <c r="AU4" s="67"/>
      <c r="AV4" s="11"/>
      <c r="AW4" s="11"/>
      <c r="AX4" s="14"/>
      <c r="AY4" s="6"/>
      <c r="AZ4" s="6"/>
      <c r="BA4" s="6"/>
      <c r="BB4" s="11"/>
      <c r="BC4" s="6"/>
      <c r="BD4" s="15"/>
      <c r="BE4" s="15"/>
      <c r="BH4" s="7"/>
      <c r="BI4" s="9"/>
    </row>
    <row r="5" spans="1:61" ht="15" customHeight="1" thickBot="1">
      <c r="A5" s="19"/>
      <c r="B5" s="19"/>
      <c r="C5" s="19"/>
      <c r="D5" s="184"/>
      <c r="E5" s="184"/>
      <c r="F5" s="184"/>
      <c r="G5" s="28" t="s">
        <v>3</v>
      </c>
      <c r="H5" s="98" t="s">
        <v>46</v>
      </c>
      <c r="I5" s="183" t="s">
        <v>20</v>
      </c>
      <c r="J5" s="183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6">
        <v>19</v>
      </c>
      <c r="Y5" s="16">
        <v>475</v>
      </c>
      <c r="Z5" s="99">
        <v>21.5</v>
      </c>
      <c r="AA5" s="45">
        <v>750</v>
      </c>
      <c r="AB5" s="16"/>
      <c r="AC5" s="12">
        <f>3.7854</f>
        <v>3.7854000000000001</v>
      </c>
      <c r="AD5" s="13" t="s">
        <v>6</v>
      </c>
      <c r="AE5" s="37" t="s">
        <v>34</v>
      </c>
      <c r="AF5" s="134">
        <v>55</v>
      </c>
      <c r="AG5" s="99">
        <v>20</v>
      </c>
      <c r="AH5" s="123">
        <v>0.6</v>
      </c>
      <c r="AI5" s="11">
        <f>AI4+0.2</f>
        <v>36.008678500986193</v>
      </c>
      <c r="AJ5" s="11">
        <f>AJ4+0.5</f>
        <v>507.5</v>
      </c>
      <c r="AK5" s="113">
        <f t="shared" ref="AK5:AK14" si="0">AK6-5</f>
        <v>55</v>
      </c>
      <c r="AL5" s="11">
        <v>-140.19999999999999</v>
      </c>
      <c r="AM5" s="11">
        <v>-134.69999999999999</v>
      </c>
      <c r="AN5" s="11">
        <v>-33</v>
      </c>
      <c r="AO5" s="67">
        <v>-28.3</v>
      </c>
      <c r="AP5" s="66">
        <v>1</v>
      </c>
      <c r="AQ5" s="67"/>
      <c r="AR5" s="68"/>
      <c r="AS5" s="104"/>
      <c r="AT5" s="104"/>
      <c r="AU5" s="69"/>
      <c r="AV5" s="11"/>
      <c r="AW5" s="11"/>
      <c r="AX5" s="14"/>
      <c r="AY5" s="6"/>
      <c r="AZ5" s="6"/>
      <c r="BA5" s="6"/>
      <c r="BB5" s="11"/>
      <c r="BC5" s="6"/>
      <c r="BD5" s="15"/>
      <c r="BE5" s="15"/>
      <c r="BH5" s="7"/>
      <c r="BI5" s="9"/>
    </row>
    <row r="6" spans="1:61" ht="15" customHeight="1">
      <c r="A6" s="19"/>
      <c r="B6" s="135" t="s">
        <v>14</v>
      </c>
      <c r="C6" s="144"/>
      <c r="D6" s="185"/>
      <c r="E6" s="186"/>
      <c r="F6" s="115"/>
      <c r="G6" s="116">
        <f>425</f>
        <v>425</v>
      </c>
      <c r="H6" s="117">
        <f>71.29</f>
        <v>71.290000000000006</v>
      </c>
      <c r="I6" s="187">
        <f>30300</f>
        <v>30300</v>
      </c>
      <c r="J6" s="18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6">
        <v>44</v>
      </c>
      <c r="Y6" s="16">
        <v>475</v>
      </c>
      <c r="Z6" s="48"/>
      <c r="AB6" s="16"/>
      <c r="AC6" s="12">
        <v>4.5460000000000003</v>
      </c>
      <c r="AD6" s="13" t="s">
        <v>10</v>
      </c>
      <c r="AE6" s="37" t="s">
        <v>35</v>
      </c>
      <c r="AF6" s="134">
        <f t="shared" ref="AF6:AF16" si="1">AF5+5</f>
        <v>60</v>
      </c>
      <c r="AG6" s="99">
        <f t="shared" ref="AG6:AG12" si="2">AG5+20</f>
        <v>40</v>
      </c>
      <c r="AH6" s="123">
        <v>1.3</v>
      </c>
      <c r="AK6" s="113">
        <f t="shared" si="0"/>
        <v>60</v>
      </c>
      <c r="AL6" s="11">
        <v>-140.1</v>
      </c>
      <c r="AM6" s="11">
        <v>-134.6</v>
      </c>
      <c r="AN6" s="11">
        <v>-32.9</v>
      </c>
      <c r="AO6" s="67">
        <v>-28.2</v>
      </c>
      <c r="AP6" s="66">
        <v>2</v>
      </c>
      <c r="AQ6" s="67"/>
      <c r="AR6" s="68"/>
      <c r="AS6" s="104"/>
      <c r="AT6" s="104"/>
      <c r="AU6" s="67"/>
      <c r="AV6" s="11"/>
      <c r="AW6" s="11"/>
      <c r="AX6" s="14"/>
      <c r="AY6" s="6"/>
      <c r="AZ6" s="6"/>
      <c r="BA6" s="6"/>
      <c r="BB6" s="11"/>
      <c r="BC6" s="6"/>
      <c r="BD6" s="15"/>
      <c r="BE6" s="15"/>
      <c r="BH6" s="7"/>
      <c r="BI6" s="9"/>
    </row>
    <row r="7" spans="1:61" ht="15" customHeight="1">
      <c r="A7" s="19"/>
      <c r="B7" s="114" t="s">
        <v>37</v>
      </c>
      <c r="C7" s="121" t="s">
        <v>49</v>
      </c>
      <c r="D7" s="198">
        <f>VLOOKUP(B7,AE4:AF15,2,FALSE)</f>
        <v>70</v>
      </c>
      <c r="E7" s="199"/>
      <c r="F7" s="71" t="s">
        <v>1</v>
      </c>
      <c r="G7" s="72">
        <f>D7</f>
        <v>70</v>
      </c>
      <c r="H7" s="72">
        <f>VLOOKUP(G7,AK5:AO16,2,FALSE)</f>
        <v>-139.9</v>
      </c>
      <c r="I7" s="136">
        <f t="shared" ref="I7:I12" si="3">G7*H7</f>
        <v>-9793</v>
      </c>
      <c r="J7" s="137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6">
        <v>44</v>
      </c>
      <c r="Y7" s="16">
        <v>750</v>
      </c>
      <c r="Z7" s="49"/>
      <c r="AA7" s="47"/>
      <c r="AB7" s="16"/>
      <c r="AC7" s="18">
        <f>1/2.20462</f>
        <v>0.45359290943563974</v>
      </c>
      <c r="AD7" s="13" t="s">
        <v>4</v>
      </c>
      <c r="AE7" s="37" t="s">
        <v>36</v>
      </c>
      <c r="AF7" s="134">
        <f t="shared" si="1"/>
        <v>65</v>
      </c>
      <c r="AG7" s="123">
        <f t="shared" si="2"/>
        <v>60</v>
      </c>
      <c r="AH7" s="123">
        <v>2.1</v>
      </c>
      <c r="AK7" s="113">
        <f t="shared" si="0"/>
        <v>65</v>
      </c>
      <c r="AL7" s="11">
        <v>-140</v>
      </c>
      <c r="AM7" s="11">
        <v>-134.5</v>
      </c>
      <c r="AN7" s="11">
        <v>-32.799999999999997</v>
      </c>
      <c r="AO7" s="67">
        <v>-28.1</v>
      </c>
      <c r="AP7" s="66">
        <v>3</v>
      </c>
      <c r="AQ7" s="67"/>
      <c r="AR7" s="68"/>
      <c r="AS7" s="104"/>
      <c r="AT7" s="104"/>
      <c r="AU7" s="67"/>
      <c r="AX7" s="14"/>
      <c r="AY7" s="6"/>
      <c r="AZ7" s="6"/>
      <c r="BA7" s="6"/>
      <c r="BB7" s="11"/>
      <c r="BC7" s="6"/>
      <c r="BD7" s="15"/>
      <c r="BE7" s="15"/>
      <c r="BH7" s="7"/>
      <c r="BI7" s="9"/>
    </row>
    <row r="8" spans="1:61" ht="15" customHeight="1">
      <c r="A8" s="19"/>
      <c r="B8" s="114" t="s">
        <v>58</v>
      </c>
      <c r="C8" s="121" t="s">
        <v>50</v>
      </c>
      <c r="D8" s="198">
        <f>VLOOKUP(B8,AE4:AF17,2,FALSE)</f>
        <v>0</v>
      </c>
      <c r="E8" s="199"/>
      <c r="F8" s="73" t="s">
        <v>1</v>
      </c>
      <c r="G8" s="72">
        <f>D8</f>
        <v>0</v>
      </c>
      <c r="H8" s="72">
        <f>VLOOKUP(G8,AK4:AO16,4,FALSE)</f>
        <v>0</v>
      </c>
      <c r="I8" s="136">
        <f t="shared" si="3"/>
        <v>0</v>
      </c>
      <c r="J8" s="137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6">
        <v>19</v>
      </c>
      <c r="Y8" s="16">
        <v>750</v>
      </c>
      <c r="Z8" s="99"/>
      <c r="AA8" s="99"/>
      <c r="AB8" s="16"/>
      <c r="AC8" s="12">
        <v>2.5399999999999999E-2</v>
      </c>
      <c r="AD8" s="13" t="s">
        <v>12</v>
      </c>
      <c r="AE8" s="37" t="s">
        <v>37</v>
      </c>
      <c r="AF8" s="134">
        <f t="shared" si="1"/>
        <v>70</v>
      </c>
      <c r="AG8" s="123">
        <f t="shared" si="2"/>
        <v>80</v>
      </c>
      <c r="AH8" s="123">
        <v>2.9</v>
      </c>
      <c r="AK8" s="113">
        <f t="shared" si="0"/>
        <v>70</v>
      </c>
      <c r="AL8" s="11">
        <v>-139.9</v>
      </c>
      <c r="AM8" s="11">
        <v>-134.4</v>
      </c>
      <c r="AN8" s="11">
        <v>-32.6</v>
      </c>
      <c r="AO8" s="67">
        <v>-28</v>
      </c>
      <c r="AP8" s="66">
        <v>4</v>
      </c>
      <c r="AQ8" s="67"/>
      <c r="AR8" s="68"/>
      <c r="AS8" s="104"/>
      <c r="AT8" s="104"/>
      <c r="AU8" s="69"/>
      <c r="AV8" s="11"/>
      <c r="AW8" s="11"/>
      <c r="AX8" s="14"/>
      <c r="AY8" s="6"/>
      <c r="AZ8" s="6"/>
      <c r="BA8" s="6"/>
      <c r="BB8" s="11"/>
      <c r="BC8" s="6"/>
      <c r="BD8" s="15"/>
      <c r="BE8" s="15"/>
      <c r="BH8" s="7"/>
      <c r="BI8" s="9"/>
    </row>
    <row r="9" spans="1:61" ht="15" customHeight="1">
      <c r="A9" s="19"/>
      <c r="B9" s="109" t="s">
        <v>51</v>
      </c>
      <c r="C9" s="122"/>
      <c r="D9" s="140">
        <v>0</v>
      </c>
      <c r="E9" s="141"/>
      <c r="F9" s="76" t="s">
        <v>53</v>
      </c>
      <c r="G9" s="72">
        <f>D9*1.2</f>
        <v>0</v>
      </c>
      <c r="H9" s="75">
        <v>540</v>
      </c>
      <c r="I9" s="136">
        <f t="shared" si="3"/>
        <v>0</v>
      </c>
      <c r="J9" s="137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6"/>
      <c r="Y9" s="16"/>
      <c r="Z9" s="48"/>
      <c r="AA9" s="47"/>
      <c r="AB9" s="16"/>
      <c r="AE9" s="37" t="s">
        <v>38</v>
      </c>
      <c r="AF9" s="134">
        <f t="shared" si="1"/>
        <v>75</v>
      </c>
      <c r="AG9" s="123">
        <f t="shared" si="2"/>
        <v>100</v>
      </c>
      <c r="AH9" s="123">
        <v>3.8</v>
      </c>
      <c r="AK9" s="113">
        <f t="shared" si="0"/>
        <v>75</v>
      </c>
      <c r="AL9" s="11">
        <v>-139.69999999999999</v>
      </c>
      <c r="AM9" s="11">
        <v>-134.30000000000001</v>
      </c>
      <c r="AN9" s="11">
        <v>-32.5</v>
      </c>
      <c r="AO9" s="67">
        <v>-27.9</v>
      </c>
      <c r="AP9" s="66">
        <v>5</v>
      </c>
      <c r="AQ9" s="67"/>
      <c r="AR9" s="68"/>
      <c r="AS9" s="104"/>
      <c r="AT9" s="104"/>
      <c r="AU9" s="67"/>
      <c r="AV9" s="11"/>
      <c r="AW9" s="11"/>
      <c r="AX9" s="14"/>
      <c r="AY9" s="6"/>
      <c r="AZ9" s="6"/>
      <c r="BA9" s="6"/>
      <c r="BB9" s="11"/>
      <c r="BC9" s="6"/>
      <c r="BD9" s="15"/>
      <c r="BE9" s="15"/>
      <c r="BH9" s="7"/>
      <c r="BI9" s="9"/>
    </row>
    <row r="10" spans="1:61" ht="15" customHeight="1">
      <c r="A10" s="19"/>
      <c r="B10" s="97" t="s">
        <v>24</v>
      </c>
      <c r="C10" s="122"/>
      <c r="D10" s="138">
        <v>0</v>
      </c>
      <c r="E10" s="139"/>
      <c r="F10" s="74" t="s">
        <v>23</v>
      </c>
      <c r="G10" s="72">
        <f>D10</f>
        <v>0</v>
      </c>
      <c r="H10" s="75">
        <v>20.6</v>
      </c>
      <c r="I10" s="136">
        <f t="shared" si="3"/>
        <v>0</v>
      </c>
      <c r="J10" s="137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6"/>
      <c r="Y10" s="16"/>
      <c r="Z10" s="200" t="s">
        <v>60</v>
      </c>
      <c r="AA10" s="201"/>
      <c r="AE10" s="37" t="s">
        <v>39</v>
      </c>
      <c r="AF10" s="134">
        <f t="shared" si="1"/>
        <v>80</v>
      </c>
      <c r="AG10" s="123">
        <f t="shared" si="2"/>
        <v>120</v>
      </c>
      <c r="AH10" s="123">
        <v>4.5999999999999996</v>
      </c>
      <c r="AK10" s="113">
        <f t="shared" si="0"/>
        <v>80</v>
      </c>
      <c r="AL10" s="11">
        <v>-139.6</v>
      </c>
      <c r="AM10" s="11">
        <v>-134.19999999999999</v>
      </c>
      <c r="AN10" s="11">
        <v>-32.4</v>
      </c>
      <c r="AO10" s="67">
        <v>-27.8</v>
      </c>
      <c r="AP10" s="66">
        <v>6</v>
      </c>
      <c r="AQ10" s="67"/>
      <c r="AR10" s="68"/>
      <c r="AS10" s="103"/>
      <c r="AT10" s="104"/>
      <c r="AU10" s="67"/>
      <c r="AV10" s="11"/>
      <c r="AW10" s="11"/>
      <c r="AX10" s="14"/>
      <c r="AY10" s="6"/>
      <c r="AZ10" s="6"/>
      <c r="BA10" s="6"/>
      <c r="BB10" s="11"/>
      <c r="BC10" s="6"/>
      <c r="BD10" s="15"/>
      <c r="BE10" s="15"/>
      <c r="BH10" s="7"/>
      <c r="BI10" s="9"/>
    </row>
    <row r="11" spans="1:61" ht="15" customHeight="1">
      <c r="A11" s="19"/>
      <c r="B11" s="135" t="s">
        <v>47</v>
      </c>
      <c r="C11" s="144"/>
      <c r="D11" s="140">
        <v>0</v>
      </c>
      <c r="E11" s="141"/>
      <c r="F11" s="74" t="s">
        <v>1</v>
      </c>
      <c r="G11" s="72">
        <f>D11</f>
        <v>0</v>
      </c>
      <c r="H11" s="75">
        <v>27</v>
      </c>
      <c r="I11" s="136">
        <f t="shared" si="3"/>
        <v>0</v>
      </c>
      <c r="J11" s="137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Z11" s="16">
        <v>34</v>
      </c>
      <c r="AA11" s="99">
        <v>475</v>
      </c>
      <c r="AE11" s="37" t="s">
        <v>40</v>
      </c>
      <c r="AF11" s="134">
        <f t="shared" si="1"/>
        <v>85</v>
      </c>
      <c r="AG11" s="123">
        <f t="shared" si="2"/>
        <v>140</v>
      </c>
      <c r="AH11" s="123">
        <v>5.4</v>
      </c>
      <c r="AK11" s="113">
        <f t="shared" si="0"/>
        <v>85</v>
      </c>
      <c r="AL11" s="11">
        <v>-139.5</v>
      </c>
      <c r="AM11" s="11">
        <v>-134.1</v>
      </c>
      <c r="AN11" s="11">
        <v>-32.299999999999997</v>
      </c>
      <c r="AO11" s="67">
        <v>-27.7</v>
      </c>
      <c r="AP11" s="66">
        <v>7</v>
      </c>
      <c r="AQ11" s="67"/>
      <c r="AR11" s="68"/>
      <c r="AS11" s="103"/>
      <c r="AT11" s="104"/>
      <c r="AU11" s="67"/>
      <c r="AV11" s="11"/>
      <c r="AW11" s="11"/>
      <c r="AX11" s="14"/>
      <c r="AY11" s="6"/>
      <c r="AZ11" s="6"/>
      <c r="BA11" s="6"/>
      <c r="BB11" s="11"/>
      <c r="BC11" s="6"/>
      <c r="BD11" s="15"/>
      <c r="BE11" s="15"/>
      <c r="BH11" s="7"/>
      <c r="BI11" s="9"/>
    </row>
    <row r="12" spans="1:61" ht="15" customHeight="1">
      <c r="A12" s="19"/>
      <c r="B12" s="135" t="s">
        <v>52</v>
      </c>
      <c r="C12" s="144"/>
      <c r="D12" s="138">
        <v>10</v>
      </c>
      <c r="E12" s="139"/>
      <c r="F12" s="74" t="s">
        <v>53</v>
      </c>
      <c r="G12" s="72">
        <f>D12*1.2</f>
        <v>12</v>
      </c>
      <c r="H12" s="72">
        <v>-196</v>
      </c>
      <c r="I12" s="136">
        <f t="shared" si="3"/>
        <v>-2352</v>
      </c>
      <c r="J12" s="14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Z12" s="16">
        <v>36.5</v>
      </c>
      <c r="AA12" s="99">
        <v>475</v>
      </c>
      <c r="AE12" s="37" t="s">
        <v>41</v>
      </c>
      <c r="AF12" s="134">
        <f t="shared" si="1"/>
        <v>90</v>
      </c>
      <c r="AG12" s="123">
        <f t="shared" si="2"/>
        <v>160</v>
      </c>
      <c r="AH12" s="123">
        <v>6.2</v>
      </c>
      <c r="AK12" s="113">
        <f t="shared" si="0"/>
        <v>90</v>
      </c>
      <c r="AL12" s="11">
        <v>-139.30000000000001</v>
      </c>
      <c r="AM12" s="11">
        <v>-134</v>
      </c>
      <c r="AN12" s="11">
        <v>-32.1</v>
      </c>
      <c r="AO12" s="67">
        <v>-27.6</v>
      </c>
      <c r="AP12" s="66">
        <v>8</v>
      </c>
      <c r="AQ12" s="67"/>
      <c r="AR12" s="68"/>
      <c r="AS12" s="103"/>
      <c r="AT12" s="104"/>
      <c r="AU12" s="67"/>
      <c r="AV12" s="11"/>
      <c r="AW12" s="11"/>
      <c r="AX12" s="14"/>
      <c r="AY12" s="6"/>
      <c r="AZ12" s="6"/>
      <c r="BA12" s="6"/>
      <c r="BB12" s="11"/>
      <c r="BC12" s="6"/>
      <c r="BD12" s="15"/>
      <c r="BE12" s="15"/>
      <c r="BH12" s="7"/>
      <c r="BI12" s="9"/>
    </row>
    <row r="13" spans="1:61" ht="15" customHeight="1">
      <c r="A13" s="19"/>
      <c r="B13" s="135" t="s">
        <v>56</v>
      </c>
      <c r="C13" s="144"/>
      <c r="D13" s="142">
        <f>G13</f>
        <v>0</v>
      </c>
      <c r="E13" s="143"/>
      <c r="F13" s="91"/>
      <c r="G13" s="72">
        <f>VLOOKUP(G10,AG4:AH12,2,FALSE)</f>
        <v>0</v>
      </c>
      <c r="H13" s="72">
        <v>526</v>
      </c>
      <c r="I13" s="136">
        <f>H13*G13</f>
        <v>0</v>
      </c>
      <c r="J13" s="14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Z13" s="11">
        <v>36.5</v>
      </c>
      <c r="AA13" s="99">
        <v>750</v>
      </c>
      <c r="AE13" s="37" t="s">
        <v>42</v>
      </c>
      <c r="AF13" s="134">
        <f t="shared" si="1"/>
        <v>95</v>
      </c>
      <c r="AG13" s="123"/>
      <c r="AK13" s="113">
        <f t="shared" si="0"/>
        <v>95</v>
      </c>
      <c r="AL13" s="11">
        <v>-139.19999999999999</v>
      </c>
      <c r="AM13" s="11">
        <v>-133.80000000000001</v>
      </c>
      <c r="AN13" s="11">
        <v>-32</v>
      </c>
      <c r="AO13" s="67">
        <v>-27.5</v>
      </c>
      <c r="AP13" s="66">
        <v>9</v>
      </c>
      <c r="AQ13" s="67"/>
      <c r="AR13" s="68"/>
      <c r="AS13" s="103"/>
      <c r="AT13" s="104"/>
      <c r="AU13" s="70"/>
      <c r="AV13" s="11"/>
      <c r="AW13" s="11"/>
      <c r="AX13" s="14"/>
      <c r="AY13" s="6"/>
      <c r="AZ13" s="6"/>
      <c r="BA13" s="6"/>
      <c r="BB13" s="11"/>
      <c r="BC13" s="6"/>
      <c r="BD13" s="15"/>
      <c r="BE13" s="15"/>
      <c r="BH13" s="7"/>
      <c r="BI13" s="9"/>
    </row>
    <row r="14" spans="1:61" ht="15" customHeight="1">
      <c r="A14" s="19"/>
      <c r="B14" s="135"/>
      <c r="C14" s="144"/>
      <c r="D14" s="149"/>
      <c r="E14" s="150"/>
      <c r="F14" s="125"/>
      <c r="G14" s="126"/>
      <c r="H14" s="127"/>
      <c r="I14" s="146"/>
      <c r="J14" s="14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Y14" s="1"/>
      <c r="Z14" s="11">
        <v>34</v>
      </c>
      <c r="AA14" s="134">
        <v>750</v>
      </c>
      <c r="AE14" s="37" t="s">
        <v>43</v>
      </c>
      <c r="AF14" s="134">
        <f t="shared" si="1"/>
        <v>100</v>
      </c>
      <c r="AG14" s="123"/>
      <c r="AK14" s="113">
        <f t="shared" si="0"/>
        <v>100</v>
      </c>
      <c r="AL14" s="11">
        <v>-139.1</v>
      </c>
      <c r="AM14" s="11">
        <v>-133.69999999999999</v>
      </c>
      <c r="AN14" s="11">
        <v>-31.9</v>
      </c>
      <c r="AO14" s="67">
        <v>-27.4</v>
      </c>
      <c r="AP14" s="66">
        <v>10</v>
      </c>
      <c r="AQ14" s="67"/>
      <c r="AR14" s="68"/>
      <c r="AS14" s="103"/>
      <c r="AT14" s="104"/>
      <c r="AU14" s="67"/>
      <c r="AV14" s="11"/>
      <c r="AW14" s="11"/>
      <c r="AX14" s="14"/>
      <c r="AY14" s="6"/>
      <c r="AZ14" s="6"/>
      <c r="BA14" s="6"/>
      <c r="BB14" s="11"/>
      <c r="BC14" s="6"/>
      <c r="BD14" s="15"/>
      <c r="BE14" s="15"/>
      <c r="BH14" s="7"/>
      <c r="BI14" s="9"/>
    </row>
    <row r="15" spans="1:61" ht="15" customHeight="1">
      <c r="A15" s="19"/>
      <c r="B15" s="135"/>
      <c r="C15" s="135"/>
      <c r="D15" s="151"/>
      <c r="E15" s="152"/>
      <c r="F15" s="128"/>
      <c r="G15" s="126"/>
      <c r="H15" s="126"/>
      <c r="I15" s="146"/>
      <c r="J15" s="147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42"/>
      <c r="Y15" s="9"/>
      <c r="Z15" s="11">
        <v>34</v>
      </c>
      <c r="AA15" s="134">
        <v>475</v>
      </c>
      <c r="AE15" s="37" t="s">
        <v>44</v>
      </c>
      <c r="AF15" s="134">
        <f t="shared" si="1"/>
        <v>105</v>
      </c>
      <c r="AH15" s="99"/>
      <c r="AK15" s="113">
        <f>AK16-5</f>
        <v>105</v>
      </c>
      <c r="AL15" s="11">
        <v>-139</v>
      </c>
      <c r="AM15" s="11">
        <v>-133.6</v>
      </c>
      <c r="AN15" s="11">
        <v>-31.8</v>
      </c>
      <c r="AO15" s="67">
        <v>-27.3</v>
      </c>
      <c r="AP15" s="67"/>
      <c r="AQ15" s="67"/>
      <c r="AR15" s="68"/>
      <c r="AS15" s="103"/>
      <c r="AT15" s="104"/>
      <c r="AU15" s="67"/>
      <c r="AV15" s="11"/>
      <c r="AW15" s="11"/>
      <c r="AX15" s="14"/>
      <c r="AY15" s="6"/>
      <c r="AZ15" s="6"/>
      <c r="BA15" s="6"/>
      <c r="BB15" s="11"/>
      <c r="BC15" s="6"/>
      <c r="BD15" s="15"/>
      <c r="BE15" s="15"/>
      <c r="BH15" s="7"/>
      <c r="BI15" s="9"/>
    </row>
    <row r="16" spans="1:61" ht="15" customHeight="1">
      <c r="A16" s="19"/>
      <c r="B16" s="135"/>
      <c r="C16" s="135"/>
      <c r="D16" s="158"/>
      <c r="E16" s="159"/>
      <c r="F16" s="91"/>
      <c r="G16" s="72"/>
      <c r="H16" s="72"/>
      <c r="I16" s="136"/>
      <c r="J16" s="14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8"/>
      <c r="Y16" s="14"/>
      <c r="AB16" s="9"/>
      <c r="AE16" s="37" t="s">
        <v>45</v>
      </c>
      <c r="AF16" s="134">
        <f t="shared" si="1"/>
        <v>110</v>
      </c>
      <c r="AH16" s="99"/>
      <c r="AK16" s="113">
        <v>110</v>
      </c>
      <c r="AL16" s="11">
        <v>-138.80000000000001</v>
      </c>
      <c r="AM16" s="11">
        <v>-133.5</v>
      </c>
      <c r="AN16" s="11">
        <v>-31.7</v>
      </c>
      <c r="AO16" s="67">
        <v>-27.2</v>
      </c>
      <c r="AP16" s="67"/>
      <c r="AQ16" s="67"/>
      <c r="AR16" s="68"/>
      <c r="AS16" s="103"/>
      <c r="AT16" s="104"/>
      <c r="AU16" s="67"/>
      <c r="AV16" s="11"/>
      <c r="AW16" s="11"/>
      <c r="AX16" s="14"/>
      <c r="AY16" s="6"/>
      <c r="AZ16" s="6"/>
      <c r="BA16" s="6"/>
      <c r="BB16" s="11"/>
      <c r="BC16" s="6"/>
      <c r="BD16" s="15"/>
      <c r="BE16" s="15"/>
      <c r="BH16" s="7"/>
      <c r="BI16" s="9"/>
    </row>
    <row r="17" spans="1:61" ht="15" customHeight="1" thickBot="1">
      <c r="A17" s="19"/>
      <c r="B17" s="135"/>
      <c r="C17" s="144"/>
      <c r="D17" s="160"/>
      <c r="E17" s="161"/>
      <c r="F17" s="118"/>
      <c r="G17" s="119">
        <f>SUM(G6:G13)</f>
        <v>507</v>
      </c>
      <c r="H17" s="120">
        <f>I17/G17</f>
        <v>35.80867850098619</v>
      </c>
      <c r="I17" s="168">
        <f>SUM(I6:J13)</f>
        <v>18155</v>
      </c>
      <c r="J17" s="16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99"/>
      <c r="AB17" s="9"/>
      <c r="AE17" s="37"/>
      <c r="AH17" s="99"/>
      <c r="AP17" s="67"/>
      <c r="AQ17" s="67"/>
      <c r="AR17" s="68"/>
      <c r="AS17" s="103"/>
      <c r="AT17" s="104"/>
      <c r="AU17" s="67"/>
      <c r="AV17" s="11"/>
      <c r="AW17" s="11"/>
      <c r="AX17" s="14"/>
      <c r="AY17" s="6"/>
      <c r="AZ17" s="6"/>
      <c r="BA17" s="6"/>
      <c r="BB17" s="11"/>
      <c r="BC17" s="6"/>
      <c r="BD17" s="15"/>
      <c r="BE17" s="15"/>
      <c r="BH17" s="7"/>
      <c r="BI17" s="9"/>
    </row>
    <row r="18" spans="1:61" ht="15" customHeight="1">
      <c r="A18" s="19"/>
      <c r="B18" s="19"/>
      <c r="C18" s="21"/>
      <c r="D18" s="94"/>
      <c r="E18" s="94"/>
      <c r="F18" s="94"/>
      <c r="G18" s="95"/>
      <c r="H18" s="95"/>
      <c r="I18" s="98"/>
      <c r="J18" s="9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43"/>
      <c r="X18" s="99"/>
      <c r="Y18" s="14"/>
      <c r="AB18" s="52"/>
      <c r="AE18" s="37"/>
      <c r="AH18" s="99"/>
      <c r="AP18" s="67"/>
      <c r="AQ18" s="67"/>
      <c r="AR18" s="68"/>
      <c r="AS18" s="103"/>
      <c r="AT18" s="104"/>
      <c r="AU18" s="67"/>
      <c r="AV18" s="11"/>
      <c r="AW18" s="11"/>
      <c r="AX18" s="14"/>
      <c r="AY18" s="6"/>
      <c r="AZ18" s="6"/>
      <c r="BA18" s="6"/>
      <c r="BB18" s="11"/>
      <c r="BC18" s="6"/>
      <c r="BD18" s="15"/>
      <c r="BE18" s="15"/>
      <c r="BH18" s="7"/>
      <c r="BI18" s="9"/>
    </row>
    <row r="19" spans="1:61" ht="15" customHeight="1" thickBot="1">
      <c r="A19" s="19"/>
      <c r="B19" s="19"/>
      <c r="C19" s="21"/>
      <c r="D19" s="166"/>
      <c r="E19" s="166"/>
      <c r="F19" s="166"/>
      <c r="G19" s="167"/>
      <c r="H19" s="167"/>
      <c r="I19" s="167"/>
      <c r="J19" s="9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3"/>
      <c r="X19" s="99"/>
      <c r="Y19" s="14"/>
      <c r="AB19" s="52"/>
      <c r="AE19" s="37"/>
      <c r="AH19" s="99"/>
      <c r="AP19" s="202"/>
      <c r="AQ19" s="197"/>
      <c r="AR19" s="197"/>
      <c r="AS19" s="197"/>
      <c r="AT19" s="197"/>
      <c r="AU19" s="67"/>
      <c r="AV19" s="11"/>
      <c r="AW19" s="11"/>
      <c r="AX19" s="14"/>
      <c r="AY19" s="6"/>
      <c r="AZ19" s="6"/>
      <c r="BA19" s="6"/>
      <c r="BB19" s="11"/>
      <c r="BC19" s="6"/>
      <c r="BD19" s="15"/>
      <c r="BE19" s="15"/>
      <c r="BH19" s="7"/>
      <c r="BI19" s="9"/>
    </row>
    <row r="20" spans="1:61" ht="15" customHeight="1">
      <c r="A20" s="19"/>
      <c r="B20" s="164" t="s">
        <v>16</v>
      </c>
      <c r="C20" s="165"/>
      <c r="D20" s="78">
        <v>750</v>
      </c>
      <c r="E20" s="79" t="s">
        <v>1</v>
      </c>
      <c r="F20" s="79"/>
      <c r="G20" s="205" t="s">
        <v>17</v>
      </c>
      <c r="H20" s="205"/>
      <c r="I20" s="80">
        <f>G17</f>
        <v>507</v>
      </c>
      <c r="J20" s="81" t="s">
        <v>1</v>
      </c>
      <c r="K20" s="95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4"/>
      <c r="X20" s="99"/>
      <c r="Y20" s="14"/>
      <c r="AB20" s="52"/>
      <c r="AE20" s="37"/>
      <c r="AH20" s="99"/>
      <c r="AP20" s="103"/>
      <c r="AQ20" s="103"/>
      <c r="AR20" s="103"/>
      <c r="AS20" s="104"/>
      <c r="AT20" s="104"/>
      <c r="AU20" s="67"/>
      <c r="AV20" s="11"/>
      <c r="AW20" s="11"/>
      <c r="AX20" s="14"/>
      <c r="AY20" s="6"/>
      <c r="AZ20" s="6"/>
      <c r="BA20" s="6"/>
      <c r="BB20" s="11"/>
      <c r="BC20" s="6"/>
      <c r="BD20" s="15"/>
      <c r="BE20" s="15"/>
      <c r="BH20" s="7"/>
      <c r="BI20" s="9"/>
    </row>
    <row r="21" spans="1:61" ht="15" customHeight="1">
      <c r="A21" s="19"/>
      <c r="B21" s="162" t="s">
        <v>21</v>
      </c>
      <c r="C21" s="163" t="s">
        <v>15</v>
      </c>
      <c r="D21" s="65">
        <v>469</v>
      </c>
      <c r="E21" s="61" t="s">
        <v>1</v>
      </c>
      <c r="F21" s="64"/>
      <c r="G21" s="206" t="s">
        <v>29</v>
      </c>
      <c r="H21" s="206"/>
      <c r="I21" s="62">
        <f>G7+G8+G9+G11+G12+224.2</f>
        <v>306.2</v>
      </c>
      <c r="J21" s="82" t="s">
        <v>1</v>
      </c>
      <c r="K21" s="5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45"/>
      <c r="Y21" s="14"/>
      <c r="AB21" s="53"/>
      <c r="AE21" s="37"/>
      <c r="AF21" s="37"/>
      <c r="AH21" s="99"/>
      <c r="AP21" s="67"/>
      <c r="AQ21" s="67"/>
      <c r="AR21" s="68"/>
      <c r="AS21" s="104"/>
      <c r="AT21" s="104"/>
      <c r="AU21" s="67"/>
      <c r="AV21" s="11"/>
      <c r="AW21" s="11"/>
      <c r="AX21" s="14"/>
      <c r="AY21" s="6"/>
      <c r="AZ21" s="6"/>
      <c r="BA21" s="6"/>
      <c r="BB21" s="11"/>
      <c r="BC21" s="6"/>
      <c r="BD21" s="15"/>
      <c r="BE21" s="15"/>
      <c r="BH21" s="7"/>
      <c r="BI21" s="9"/>
    </row>
    <row r="22" spans="1:61" ht="15" customHeight="1">
      <c r="A22" s="19"/>
      <c r="B22" s="162" t="s">
        <v>59</v>
      </c>
      <c r="C22" s="163"/>
      <c r="D22" s="60">
        <f>IF(D20-(I20-D10)&gt;160,160,D20-I20)</f>
        <v>160</v>
      </c>
      <c r="E22" s="77" t="s">
        <v>18</v>
      </c>
      <c r="F22" s="64"/>
      <c r="G22" s="105" t="s">
        <v>28</v>
      </c>
      <c r="H22" s="105"/>
      <c r="I22" s="62">
        <f>H17</f>
        <v>35.80867850098619</v>
      </c>
      <c r="J22" s="82" t="s">
        <v>19</v>
      </c>
      <c r="K22" s="95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45"/>
      <c r="Y22" s="14"/>
      <c r="Z22" s="48"/>
      <c r="AA22" s="47"/>
      <c r="AB22" s="53"/>
      <c r="AE22" s="37"/>
      <c r="AF22" s="37"/>
      <c r="AH22" s="99"/>
      <c r="AP22" s="67"/>
      <c r="AQ22" s="67"/>
      <c r="AR22" s="68"/>
      <c r="AS22" s="104"/>
      <c r="AT22" s="104"/>
      <c r="AU22" s="67"/>
      <c r="AV22" s="11"/>
      <c r="AW22" s="11"/>
      <c r="AX22" s="14"/>
      <c r="AY22" s="6"/>
      <c r="AZ22" s="6"/>
      <c r="BA22" s="6"/>
      <c r="BB22" s="11"/>
      <c r="BC22" s="6"/>
      <c r="BD22" s="15"/>
      <c r="BE22" s="15"/>
      <c r="BH22" s="7"/>
      <c r="BI22" s="9"/>
    </row>
    <row r="23" spans="1:61" ht="15" customHeight="1">
      <c r="A23" s="19"/>
      <c r="B23" s="111" t="s">
        <v>54</v>
      </c>
      <c r="C23" s="112"/>
      <c r="D23" s="60">
        <v>15</v>
      </c>
      <c r="E23" s="77" t="s">
        <v>1</v>
      </c>
      <c r="F23" s="64"/>
      <c r="G23" s="110"/>
      <c r="H23" s="110"/>
      <c r="I23" s="62"/>
      <c r="J23" s="82"/>
      <c r="K23" s="5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45"/>
      <c r="Y23" s="46"/>
      <c r="Z23" s="48"/>
      <c r="AA23" s="47"/>
      <c r="AB23" s="53"/>
      <c r="AE23" s="37"/>
      <c r="AF23" s="37"/>
      <c r="AH23" s="99"/>
      <c r="AP23" s="67"/>
      <c r="AQ23" s="67"/>
      <c r="AR23" s="68"/>
      <c r="AS23" s="104"/>
      <c r="AT23" s="104"/>
      <c r="AU23" s="67"/>
      <c r="AV23" s="11"/>
      <c r="AW23" s="11"/>
      <c r="AX23" s="14"/>
      <c r="AY23" s="6"/>
      <c r="AZ23" s="6"/>
      <c r="BA23" s="6"/>
      <c r="BB23" s="11"/>
      <c r="BC23" s="6"/>
      <c r="BD23" s="15"/>
      <c r="BE23" s="15"/>
      <c r="BH23" s="7"/>
      <c r="BI23" s="9"/>
    </row>
    <row r="24" spans="1:61" ht="15" customHeight="1" thickBot="1">
      <c r="A24" s="19"/>
      <c r="B24" s="83" t="s">
        <v>33</v>
      </c>
      <c r="C24" s="84"/>
      <c r="D24" s="85">
        <v>75</v>
      </c>
      <c r="E24" s="86" t="s">
        <v>1</v>
      </c>
      <c r="F24" s="87"/>
      <c r="G24" s="87" t="s">
        <v>31</v>
      </c>
      <c r="H24" s="88" t="s">
        <v>28</v>
      </c>
      <c r="I24" s="89" t="s">
        <v>61</v>
      </c>
      <c r="J24" s="90" t="s">
        <v>19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45"/>
      <c r="Y24" s="46"/>
      <c r="Z24" s="48"/>
      <c r="AA24" s="47"/>
      <c r="AB24" s="53"/>
      <c r="AE24" s="37"/>
      <c r="AF24" s="37"/>
      <c r="AH24" s="99"/>
      <c r="AP24" s="67"/>
      <c r="AQ24" s="67"/>
      <c r="AR24" s="68"/>
      <c r="AS24" s="104"/>
      <c r="AT24" s="104"/>
      <c r="AU24" s="67"/>
      <c r="AV24" s="11"/>
      <c r="AW24" s="11"/>
      <c r="AX24" s="14"/>
      <c r="AY24" s="6"/>
      <c r="AZ24" s="6"/>
      <c r="BA24" s="6"/>
      <c r="BB24" s="11"/>
      <c r="BC24" s="6"/>
      <c r="BD24" s="15"/>
      <c r="BE24" s="15"/>
    </row>
    <row r="25" spans="1:61" ht="15" customHeight="1" thickBot="1">
      <c r="A25" s="19"/>
      <c r="B25" s="19"/>
      <c r="C25" s="20"/>
      <c r="D25" s="23"/>
      <c r="E25" s="23"/>
      <c r="F25" s="23"/>
      <c r="G25" s="22"/>
      <c r="H25" s="98"/>
      <c r="I25" s="98"/>
      <c r="J25" s="98"/>
      <c r="K25" s="19"/>
      <c r="L25" s="19"/>
      <c r="M25" s="19"/>
      <c r="N25" s="19"/>
      <c r="O25" s="29"/>
      <c r="P25" s="203"/>
      <c r="Q25" s="204"/>
      <c r="R25" s="19"/>
      <c r="S25" s="19"/>
      <c r="T25" s="19"/>
      <c r="U25" s="19"/>
      <c r="V25" s="19"/>
      <c r="W25" s="19"/>
      <c r="X25" s="45"/>
      <c r="Y25" s="45"/>
      <c r="Z25" s="48"/>
      <c r="AA25" s="16"/>
      <c r="AB25" s="16"/>
      <c r="AE25" s="37"/>
      <c r="AH25" s="99"/>
      <c r="AP25" s="67"/>
      <c r="AQ25" s="67"/>
      <c r="AR25" s="68"/>
      <c r="AS25" s="104"/>
      <c r="AT25" s="104"/>
      <c r="AU25" s="67"/>
      <c r="AV25" s="11"/>
      <c r="AW25" s="11"/>
      <c r="AX25" s="14"/>
      <c r="AY25" s="6"/>
      <c r="AZ25" s="6"/>
      <c r="BA25" s="6"/>
      <c r="BB25" s="11"/>
      <c r="BC25" s="6"/>
      <c r="BD25" s="15"/>
      <c r="BE25" s="15"/>
    </row>
    <row r="26" spans="1:61" ht="15" customHeight="1">
      <c r="A26" s="19"/>
      <c r="B26" s="156" t="s">
        <v>30</v>
      </c>
      <c r="C26" s="157"/>
      <c r="D26" s="38"/>
      <c r="E26" s="38"/>
      <c r="F26" s="59"/>
      <c r="G26" s="39"/>
      <c r="H26" s="40"/>
      <c r="I26" s="40"/>
      <c r="J26" s="41"/>
      <c r="K26" s="19"/>
      <c r="L26" s="19"/>
      <c r="M26" s="19"/>
      <c r="N26" s="19"/>
      <c r="O26" s="29"/>
      <c r="P26" s="30"/>
      <c r="Q26" s="31"/>
      <c r="R26" s="19"/>
      <c r="S26" s="19"/>
      <c r="T26" s="19"/>
      <c r="U26" s="19"/>
      <c r="V26" s="19"/>
      <c r="W26" s="45"/>
      <c r="Y26" s="45"/>
      <c r="Z26" s="45"/>
      <c r="AA26" s="16"/>
      <c r="AB26" s="16"/>
      <c r="AE26" s="37"/>
      <c r="AH26" s="99"/>
      <c r="AP26" s="67"/>
      <c r="AQ26" s="67"/>
      <c r="AR26" s="68"/>
      <c r="AS26" s="104"/>
      <c r="AT26" s="104"/>
      <c r="AU26" s="67"/>
      <c r="AV26" s="11"/>
      <c r="AW26" s="11"/>
      <c r="AX26" s="14"/>
      <c r="AY26" s="6"/>
      <c r="AZ26" s="6"/>
      <c r="BA26" s="6"/>
      <c r="BB26" s="11"/>
      <c r="BC26" s="6"/>
      <c r="BD26" s="15"/>
      <c r="BE26" s="15"/>
    </row>
    <row r="27" spans="1:61" ht="15" customHeight="1">
      <c r="A27" s="19"/>
      <c r="B27" s="153" t="str">
        <f>IF(AND(D9&lt;&gt;0, D12&lt;&gt;0),"Lood blokken voor en achter","")</f>
        <v/>
      </c>
      <c r="C27" s="144"/>
      <c r="D27" s="154"/>
      <c r="E27" s="154"/>
      <c r="F27" s="154"/>
      <c r="G27" s="154"/>
      <c r="H27" s="154"/>
      <c r="I27" s="154"/>
      <c r="J27" s="155"/>
      <c r="K27" s="19"/>
      <c r="L27" s="19"/>
      <c r="M27" s="19"/>
      <c r="N27" s="19"/>
      <c r="O27" s="29"/>
      <c r="R27" s="19"/>
      <c r="S27" s="19"/>
      <c r="T27" s="19"/>
      <c r="U27" s="19"/>
      <c r="V27" s="19"/>
      <c r="W27" s="19"/>
      <c r="X27" s="45"/>
      <c r="Y27" s="45"/>
      <c r="Z27" s="48"/>
      <c r="AA27" s="50"/>
      <c r="AB27" s="7"/>
      <c r="AE27" s="37"/>
      <c r="AH27" s="99"/>
      <c r="AJ27" s="11"/>
      <c r="AL27" s="99"/>
      <c r="AM27" s="11"/>
      <c r="AN27" s="11"/>
      <c r="AO27" s="66"/>
      <c r="AP27" s="67"/>
      <c r="AQ27" s="67"/>
      <c r="AR27" s="68"/>
      <c r="AS27" s="104"/>
      <c r="AT27" s="104"/>
      <c r="AU27" s="67"/>
      <c r="AV27" s="11"/>
      <c r="AW27" s="11"/>
      <c r="AX27" s="14"/>
      <c r="AY27" s="6"/>
      <c r="AZ27" s="6"/>
      <c r="BA27" s="6"/>
      <c r="BB27" s="11"/>
      <c r="BC27" s="6"/>
      <c r="BD27" s="15"/>
      <c r="BE27" s="15"/>
    </row>
    <row r="28" spans="1:61" ht="15" customHeight="1">
      <c r="A28" s="19"/>
      <c r="B28" s="153" t="str">
        <f>IF(I20&gt;D20,"Overschrijding Max gewicht","")</f>
        <v/>
      </c>
      <c r="C28" s="144"/>
      <c r="D28" s="144"/>
      <c r="E28" s="36"/>
      <c r="F28" s="22"/>
      <c r="G28" s="174"/>
      <c r="H28" s="175"/>
      <c r="I28" s="175"/>
      <c r="J28" s="55"/>
      <c r="K28" s="19"/>
      <c r="L28" s="19"/>
      <c r="M28" s="19"/>
      <c r="N28" s="19"/>
      <c r="O28" s="29"/>
      <c r="R28" s="19"/>
      <c r="S28" s="19"/>
      <c r="T28" s="19"/>
      <c r="U28" s="19"/>
      <c r="V28" s="19"/>
      <c r="W28" s="19"/>
      <c r="Y28" s="45"/>
      <c r="AA28" s="50"/>
      <c r="AB28" s="7"/>
      <c r="AE28" s="37"/>
      <c r="AH28" s="99"/>
      <c r="AL28" s="99"/>
      <c r="AM28" s="99"/>
      <c r="AN28" s="99"/>
      <c r="AO28" s="66"/>
      <c r="AP28" s="67"/>
      <c r="AQ28" s="67"/>
      <c r="AR28" s="104"/>
      <c r="AS28" s="104"/>
      <c r="AT28" s="104"/>
      <c r="AU28" s="67"/>
      <c r="AV28" s="11"/>
      <c r="AW28" s="11"/>
      <c r="AX28" s="14"/>
      <c r="AY28" s="6"/>
      <c r="AZ28" s="6"/>
      <c r="BA28" s="6"/>
      <c r="BB28" s="11"/>
      <c r="BC28" s="6"/>
      <c r="BD28" s="15"/>
      <c r="BE28" s="15"/>
    </row>
    <row r="29" spans="1:61" ht="15.75">
      <c r="A29" s="19"/>
      <c r="B29" s="153" t="str">
        <f>IF(I21&gt;D21,"Overschrijding romp gewicht","")</f>
        <v/>
      </c>
      <c r="C29" s="144"/>
      <c r="D29" s="144"/>
      <c r="E29" s="36"/>
      <c r="F29" s="22"/>
      <c r="G29" s="174"/>
      <c r="H29" s="176"/>
      <c r="I29" s="176"/>
      <c r="J29" s="56"/>
      <c r="K29" s="19"/>
      <c r="L29" s="19"/>
      <c r="M29" s="32"/>
      <c r="N29" s="19"/>
      <c r="O29" s="29"/>
      <c r="P29" s="30"/>
      <c r="Q29" s="31"/>
      <c r="R29" s="19"/>
      <c r="S29" s="19"/>
      <c r="T29" s="19"/>
      <c r="U29" s="19"/>
      <c r="V29" s="19"/>
      <c r="W29" s="19"/>
      <c r="Y29" s="8"/>
      <c r="AA29" s="51"/>
      <c r="AB29" s="7"/>
      <c r="AE29" s="37"/>
      <c r="AH29" s="99"/>
      <c r="AL29" s="99"/>
      <c r="AM29" s="99"/>
      <c r="AO29" s="66"/>
      <c r="AP29" s="67"/>
      <c r="AQ29" s="67"/>
      <c r="AR29" s="104"/>
      <c r="AS29" s="104"/>
      <c r="AT29" s="104"/>
      <c r="AU29" s="67"/>
      <c r="AV29" s="11"/>
      <c r="AW29" s="11"/>
      <c r="AX29" s="14"/>
      <c r="AY29" s="6"/>
      <c r="AZ29" s="6"/>
      <c r="BA29" s="6"/>
      <c r="BB29" s="11"/>
      <c r="BC29" s="6"/>
      <c r="BD29" s="15"/>
      <c r="BE29" s="15"/>
    </row>
    <row r="30" spans="1:61" ht="15.75">
      <c r="A30" s="19"/>
      <c r="B30" s="92" t="str">
        <f>IF(OR(I22&gt;44,I22&lt;19),"CG buiten de limiet","")</f>
        <v/>
      </c>
      <c r="C30" s="93"/>
      <c r="D30" s="36"/>
      <c r="E30" s="36"/>
      <c r="F30" s="22"/>
      <c r="G30" s="96"/>
      <c r="H30" s="57"/>
      <c r="I30" s="57"/>
      <c r="J30" s="56"/>
      <c r="K30" s="19"/>
      <c r="L30" s="19"/>
      <c r="M30" s="32"/>
      <c r="N30" s="19"/>
      <c r="O30" s="19"/>
      <c r="P30" s="30"/>
      <c r="Q30" s="31"/>
      <c r="R30" s="19"/>
      <c r="S30" s="19"/>
      <c r="T30" s="19"/>
      <c r="U30" s="19"/>
      <c r="V30" s="19"/>
      <c r="W30" s="19"/>
      <c r="Y30" s="8"/>
      <c r="AA30" s="51"/>
      <c r="AB30" s="7"/>
      <c r="AE30" s="37"/>
      <c r="AH30" s="99"/>
      <c r="AL30" s="99"/>
      <c r="AM30" s="99"/>
      <c r="AO30" s="66"/>
      <c r="AP30" s="67"/>
      <c r="AQ30" s="67"/>
      <c r="AR30" s="104"/>
      <c r="AS30" s="104"/>
      <c r="AT30" s="104"/>
      <c r="AU30" s="67"/>
      <c r="AV30" s="11"/>
      <c r="AW30" s="11"/>
      <c r="AX30" s="14"/>
      <c r="AY30" s="6"/>
      <c r="AZ30" s="6"/>
      <c r="BA30" s="6"/>
      <c r="BB30" s="11"/>
      <c r="BC30" s="6"/>
      <c r="BD30" s="15"/>
      <c r="BE30" s="15"/>
    </row>
    <row r="31" spans="1:61" ht="16.5" thickBot="1">
      <c r="A31" s="19"/>
      <c r="B31" s="107" t="s">
        <v>13</v>
      </c>
      <c r="C31" s="108">
        <v>1.1000000000000001</v>
      </c>
      <c r="D31" s="179"/>
      <c r="E31" s="180"/>
      <c r="F31" s="106"/>
      <c r="G31" s="172"/>
      <c r="H31" s="173"/>
      <c r="I31" s="173"/>
      <c r="J31" s="58"/>
      <c r="K31" s="19"/>
      <c r="L31" s="19"/>
      <c r="M31" s="32"/>
      <c r="N31" s="19"/>
      <c r="O31" s="19"/>
      <c r="P31" s="19"/>
      <c r="Q31" s="19"/>
      <c r="R31" s="19"/>
      <c r="S31" s="19"/>
      <c r="T31" s="19"/>
      <c r="U31" s="19"/>
      <c r="V31" s="19"/>
      <c r="W31" s="19"/>
      <c r="Y31" s="8"/>
      <c r="AE31" s="37"/>
      <c r="AH31" s="99"/>
      <c r="AL31" s="99"/>
      <c r="AM31" s="99"/>
      <c r="AO31" s="66"/>
      <c r="AP31" s="67"/>
      <c r="AQ31" s="67"/>
      <c r="AR31" s="104"/>
      <c r="AS31" s="104"/>
      <c r="AT31" s="104"/>
      <c r="AU31" s="67"/>
      <c r="AV31" s="11"/>
      <c r="AW31" s="11"/>
      <c r="AX31" s="14"/>
      <c r="AY31" s="6"/>
      <c r="AZ31" s="6"/>
      <c r="BA31" s="6"/>
      <c r="BB31" s="11"/>
      <c r="BC31" s="6"/>
      <c r="BD31" s="15"/>
      <c r="BE31" s="15"/>
    </row>
    <row r="32" spans="1:61" ht="15.95" customHeight="1">
      <c r="A32" s="19"/>
      <c r="B32" s="19"/>
      <c r="C32" s="98"/>
      <c r="D32" s="94"/>
      <c r="E32" s="94"/>
      <c r="F32" s="94"/>
      <c r="G32" s="95"/>
      <c r="H32" s="95"/>
      <c r="I32" s="98"/>
      <c r="J32" s="98"/>
      <c r="K32" s="19"/>
      <c r="L32" s="19"/>
      <c r="M32" s="32"/>
      <c r="N32" s="19"/>
      <c r="O32" s="19"/>
      <c r="P32" s="19"/>
      <c r="Q32" s="19"/>
      <c r="R32" s="19"/>
      <c r="U32" s="19"/>
      <c r="V32" s="19"/>
      <c r="W32" s="19"/>
      <c r="Y32" s="1"/>
      <c r="AE32" s="37"/>
      <c r="AH32" s="99"/>
      <c r="AJ32" s="11"/>
      <c r="AL32" s="11"/>
      <c r="AM32" s="11"/>
      <c r="AO32" s="66"/>
      <c r="AP32" s="67"/>
      <c r="AQ32" s="67"/>
      <c r="AR32" s="104"/>
      <c r="AS32" s="104"/>
      <c r="AT32" s="104"/>
      <c r="AU32" s="67"/>
      <c r="AV32" s="11"/>
      <c r="AW32" s="11"/>
      <c r="AX32" s="14"/>
      <c r="AY32" s="6"/>
      <c r="AZ32" s="6"/>
      <c r="BA32" s="6"/>
      <c r="BB32" s="11"/>
      <c r="BC32" s="6"/>
      <c r="BD32" s="15"/>
      <c r="BE32" s="15"/>
    </row>
    <row r="33" spans="1:58" ht="15.95" customHeight="1">
      <c r="A33" s="19"/>
      <c r="B33" s="19"/>
      <c r="C33" s="21"/>
      <c r="D33" s="177"/>
      <c r="E33" s="177"/>
      <c r="F33" s="177"/>
      <c r="G33" s="178"/>
      <c r="H33" s="98"/>
      <c r="I33" s="27"/>
      <c r="J33" s="2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AE33" s="37"/>
      <c r="AH33" s="99"/>
      <c r="AJ33" s="11"/>
      <c r="AL33" s="14"/>
      <c r="AM33" s="14"/>
      <c r="AN33" s="14"/>
      <c r="AO33" s="66"/>
      <c r="AP33" s="67"/>
      <c r="AQ33" s="67"/>
      <c r="AR33" s="104"/>
      <c r="AS33" s="104"/>
      <c r="AT33" s="104"/>
      <c r="AU33" s="67"/>
      <c r="AV33" s="11"/>
      <c r="AW33" s="11"/>
      <c r="AX33" s="14"/>
      <c r="AY33" s="6"/>
      <c r="AZ33" s="6"/>
      <c r="BA33" s="6"/>
      <c r="BB33" s="11"/>
      <c r="BC33" s="6"/>
      <c r="BD33" s="15"/>
      <c r="BE33" s="15"/>
    </row>
    <row r="34" spans="1:58" ht="15.95" customHeight="1">
      <c r="A34" s="19"/>
      <c r="B34" s="19"/>
      <c r="C34" s="28"/>
      <c r="D34" s="166"/>
      <c r="E34" s="166"/>
      <c r="F34" s="166"/>
      <c r="G34" s="167"/>
      <c r="H34" s="167"/>
      <c r="I34" s="98"/>
      <c r="J34" s="98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Z34" s="48"/>
      <c r="AA34" s="47"/>
      <c r="AC34" s="63"/>
      <c r="AE34" s="37"/>
      <c r="AH34" s="99"/>
      <c r="AL34" s="14"/>
      <c r="AM34" s="14"/>
      <c r="AN34" s="14"/>
      <c r="AO34" s="66"/>
      <c r="AP34" s="67"/>
      <c r="AQ34" s="67"/>
      <c r="AR34" s="104"/>
      <c r="AS34" s="104"/>
      <c r="AT34" s="104"/>
      <c r="AU34" s="67"/>
      <c r="AV34" s="11"/>
      <c r="AW34" s="11"/>
      <c r="AX34" s="14"/>
      <c r="AY34" s="6"/>
      <c r="AZ34" s="6"/>
      <c r="BA34" s="6"/>
      <c r="BB34" s="11"/>
      <c r="BC34" s="6"/>
      <c r="BD34" s="15"/>
      <c r="BE34" s="15"/>
    </row>
    <row r="35" spans="1:58" ht="21" customHeight="1">
      <c r="A35" s="19"/>
      <c r="B35" s="19"/>
      <c r="C35" s="21"/>
      <c r="D35" s="170"/>
      <c r="E35" s="170"/>
      <c r="F35" s="170"/>
      <c r="G35" s="171"/>
      <c r="H35" s="171"/>
      <c r="I35" s="171"/>
      <c r="J35" s="9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Z35" s="48"/>
      <c r="AC35" s="7"/>
      <c r="AH35" s="99"/>
      <c r="AL35" s="14"/>
      <c r="AM35" s="14"/>
      <c r="AN35" s="14"/>
      <c r="AO35" s="66"/>
      <c r="AP35" s="67"/>
      <c r="AQ35" s="67"/>
      <c r="AR35" s="104"/>
      <c r="AS35" s="104"/>
      <c r="AT35" s="104"/>
      <c r="AU35" s="67"/>
      <c r="AV35" s="11"/>
      <c r="AW35" s="11"/>
      <c r="AX35" s="14"/>
      <c r="AY35" s="6"/>
      <c r="AZ35" s="6"/>
      <c r="BA35" s="6"/>
      <c r="BB35" s="11"/>
      <c r="BC35" s="6"/>
      <c r="BD35" s="15"/>
      <c r="BE35" s="15"/>
    </row>
    <row r="36" spans="1:58" ht="15.95" customHeight="1">
      <c r="A36" s="19"/>
      <c r="B36" s="19"/>
      <c r="C36" s="21"/>
      <c r="D36" s="94"/>
      <c r="E36" s="94"/>
      <c r="F36" s="94"/>
      <c r="G36" s="95"/>
      <c r="H36" s="95"/>
      <c r="I36" s="98"/>
      <c r="J36" s="98"/>
      <c r="K36" s="19"/>
      <c r="L36" s="19"/>
      <c r="M36" s="19"/>
      <c r="N36" s="19"/>
      <c r="O36" s="19"/>
      <c r="P36" s="33"/>
      <c r="Q36" s="33"/>
      <c r="R36" s="33"/>
      <c r="S36" s="19"/>
      <c r="T36" s="19"/>
      <c r="U36" s="19"/>
      <c r="V36" s="24"/>
      <c r="W36" s="19"/>
      <c r="Z36" s="7"/>
      <c r="AA36" s="10"/>
      <c r="AC36" s="7"/>
      <c r="AL36" s="14"/>
      <c r="AM36" s="14"/>
      <c r="AN36" s="14"/>
      <c r="AO36" s="14"/>
      <c r="AP36" s="11"/>
      <c r="AQ36" s="11"/>
      <c r="AR36" s="5"/>
      <c r="AS36" s="5"/>
      <c r="AT36" s="5"/>
      <c r="AU36" s="11"/>
      <c r="AV36" s="11"/>
      <c r="AW36" s="11"/>
      <c r="AX36" s="14"/>
      <c r="AY36" s="6"/>
      <c r="AZ36" s="6"/>
      <c r="BA36" s="6"/>
      <c r="BB36" s="11"/>
      <c r="BC36" s="6"/>
      <c r="BD36" s="15"/>
      <c r="BE36" s="15"/>
    </row>
    <row r="37" spans="1:58">
      <c r="A37" s="19"/>
      <c r="B37" s="19"/>
      <c r="C37" s="21"/>
      <c r="D37" s="166"/>
      <c r="E37" s="166"/>
      <c r="F37" s="166"/>
      <c r="G37" s="167"/>
      <c r="H37" s="167"/>
      <c r="I37" s="167"/>
      <c r="J37" s="95"/>
      <c r="K37" s="19"/>
      <c r="L37" s="19"/>
      <c r="M37" s="19"/>
      <c r="N37" s="19"/>
      <c r="O37" s="19"/>
      <c r="P37" s="33"/>
      <c r="Q37" s="33"/>
      <c r="R37" s="33"/>
      <c r="S37" s="19"/>
      <c r="T37" s="19"/>
      <c r="U37" s="19"/>
      <c r="V37" s="24"/>
      <c r="W37" s="24"/>
      <c r="AC37" s="7"/>
      <c r="AL37" s="14"/>
      <c r="AM37" s="14"/>
      <c r="AN37" s="14"/>
      <c r="AO37" s="14"/>
      <c r="AP37" s="11"/>
      <c r="AQ37" s="11"/>
      <c r="AR37" s="5"/>
      <c r="AS37" s="5"/>
      <c r="AT37" s="5"/>
      <c r="AU37" s="11"/>
      <c r="AV37" s="11"/>
      <c r="AW37" s="11"/>
    </row>
    <row r="38" spans="1:58" ht="15.95" customHeight="1">
      <c r="A38" s="33"/>
      <c r="B38" s="19"/>
      <c r="C38" s="19"/>
      <c r="D38" s="25"/>
      <c r="E38" s="25"/>
      <c r="F38" s="25"/>
      <c r="G38" s="98"/>
      <c r="H38" s="98"/>
      <c r="I38" s="98"/>
      <c r="J38" s="98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W38" s="24"/>
      <c r="AL38" s="14"/>
      <c r="AM38" s="14"/>
      <c r="AN38" s="14"/>
      <c r="AO38" s="14"/>
      <c r="AP38" s="11"/>
      <c r="AQ38" s="11"/>
      <c r="AR38" s="5"/>
      <c r="AS38" s="5"/>
      <c r="AT38" s="5"/>
      <c r="AU38" s="11"/>
      <c r="AV38" s="11"/>
      <c r="AW38" s="11"/>
    </row>
    <row r="39" spans="1:58">
      <c r="A39" s="33"/>
      <c r="B39" s="33"/>
      <c r="C39" s="33"/>
      <c r="D39" s="34"/>
      <c r="E39" s="34"/>
      <c r="F39" s="34"/>
      <c r="G39" s="35"/>
      <c r="H39" s="35"/>
      <c r="I39" s="35"/>
      <c r="J39" s="35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AL39" s="14"/>
      <c r="AM39" s="14"/>
      <c r="AN39" s="14"/>
      <c r="AO39" s="14"/>
      <c r="AP39" s="11"/>
      <c r="AQ39" s="11"/>
      <c r="AR39" s="5"/>
      <c r="AS39" s="5"/>
      <c r="AT39" s="5"/>
      <c r="AU39" s="11"/>
      <c r="AV39" s="11"/>
      <c r="AW39" s="11"/>
      <c r="BF39" s="10"/>
    </row>
    <row r="40" spans="1:58">
      <c r="A40" s="33"/>
      <c r="B40" s="33"/>
      <c r="C40" s="33"/>
      <c r="D40" s="34"/>
      <c r="E40" s="34"/>
      <c r="F40" s="34"/>
      <c r="G40" s="35"/>
      <c r="H40" s="35"/>
      <c r="I40" s="35"/>
      <c r="J40" s="3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AL40" s="14"/>
      <c r="AM40" s="14"/>
      <c r="AN40" s="14"/>
      <c r="AO40" s="14"/>
      <c r="AP40" s="11"/>
      <c r="AQ40" s="11"/>
      <c r="AR40" s="5"/>
      <c r="AS40" s="5"/>
      <c r="AT40" s="5"/>
      <c r="AU40" s="11"/>
      <c r="AV40" s="11"/>
      <c r="AW40" s="11"/>
    </row>
    <row r="41" spans="1:58">
      <c r="A41" s="33"/>
      <c r="B41" s="33"/>
      <c r="C41" s="33"/>
      <c r="D41" s="34"/>
      <c r="E41" s="34"/>
      <c r="F41" s="34"/>
      <c r="G41" s="35"/>
      <c r="H41" s="35"/>
      <c r="I41" s="35"/>
      <c r="J41" s="35"/>
      <c r="K41" s="33"/>
      <c r="L41" s="33"/>
      <c r="M41" s="33"/>
      <c r="N41" s="33"/>
      <c r="O41" s="33"/>
      <c r="S41" s="33"/>
      <c r="T41" s="33"/>
      <c r="U41" s="33"/>
      <c r="AL41" s="14"/>
      <c r="AM41" s="14"/>
      <c r="AN41" s="14"/>
      <c r="AO41" s="14"/>
      <c r="AP41" s="11"/>
      <c r="AQ41" s="11"/>
      <c r="AR41" s="5"/>
      <c r="AS41" s="5"/>
      <c r="AT41" s="5"/>
      <c r="AU41" s="11"/>
      <c r="AV41" s="11"/>
      <c r="AW41" s="11"/>
    </row>
    <row r="42" spans="1:58">
      <c r="A42" s="33"/>
      <c r="B42" s="33"/>
      <c r="C42" s="33"/>
      <c r="D42" s="34"/>
      <c r="E42" s="34"/>
      <c r="F42" s="34"/>
      <c r="G42" s="35"/>
      <c r="H42" s="35"/>
      <c r="I42" s="35"/>
      <c r="J42" s="35"/>
      <c r="K42" s="33"/>
      <c r="L42" s="33"/>
      <c r="M42" s="33"/>
      <c r="N42" s="33"/>
      <c r="O42" s="33"/>
      <c r="S42" s="33"/>
      <c r="T42" s="33"/>
      <c r="U42" s="33"/>
      <c r="AL42" s="14"/>
      <c r="AM42" s="14"/>
      <c r="AN42" s="14"/>
      <c r="AO42" s="14"/>
      <c r="AP42" s="11"/>
      <c r="AQ42" s="11"/>
      <c r="AR42" s="5"/>
      <c r="AS42" s="5"/>
      <c r="AT42" s="5"/>
      <c r="AU42" s="11"/>
      <c r="AV42" s="11"/>
      <c r="AW42" s="11"/>
    </row>
    <row r="43" spans="1:58">
      <c r="A43" s="33"/>
      <c r="B43" s="33"/>
      <c r="C43" s="33"/>
      <c r="D43" s="34"/>
      <c r="E43" s="34"/>
      <c r="F43" s="34"/>
      <c r="G43" s="35"/>
      <c r="H43" s="35"/>
      <c r="I43" s="35"/>
      <c r="J43" s="35"/>
      <c r="K43" s="33"/>
      <c r="L43" s="33"/>
      <c r="M43" s="33"/>
      <c r="AL43" s="14"/>
      <c r="AM43" s="14"/>
      <c r="AN43" s="14"/>
      <c r="AO43" s="14"/>
      <c r="AP43" s="11"/>
      <c r="AQ43" s="11"/>
      <c r="AR43" s="5"/>
      <c r="AS43" s="5"/>
      <c r="AT43" s="5"/>
      <c r="AU43" s="11"/>
      <c r="AV43" s="11"/>
      <c r="AW43" s="11"/>
    </row>
    <row r="44" spans="1:58">
      <c r="B44" s="33"/>
      <c r="C44" s="33"/>
      <c r="D44" s="34"/>
      <c r="E44" s="34"/>
      <c r="F44" s="34"/>
      <c r="G44" s="35"/>
      <c r="H44" s="35"/>
      <c r="I44" s="35"/>
      <c r="J44" s="35"/>
      <c r="AL44" s="14"/>
      <c r="AM44" s="14"/>
      <c r="AN44" s="14"/>
      <c r="AO44" s="14"/>
      <c r="AP44" s="11"/>
      <c r="AQ44" s="11"/>
      <c r="AR44" s="5"/>
      <c r="AS44" s="5"/>
      <c r="AT44" s="5"/>
      <c r="AU44" s="11"/>
      <c r="AV44" s="11"/>
      <c r="AW44" s="11"/>
    </row>
    <row r="45" spans="1:58">
      <c r="AL45" s="14"/>
      <c r="AM45" s="14"/>
      <c r="AN45" s="14"/>
      <c r="AO45" s="14"/>
      <c r="AP45" s="11"/>
      <c r="AQ45" s="11"/>
      <c r="AR45" s="5"/>
      <c r="AS45" s="5"/>
      <c r="AT45" s="5"/>
      <c r="AU45" s="11"/>
      <c r="AV45" s="11"/>
      <c r="AW45" s="11"/>
    </row>
    <row r="46" spans="1:58">
      <c r="AL46" s="14"/>
      <c r="AM46" s="14"/>
      <c r="AN46" s="14"/>
      <c r="AO46" s="14"/>
      <c r="AP46" s="11"/>
      <c r="AQ46" s="11"/>
      <c r="AR46" s="5"/>
      <c r="AS46" s="5"/>
      <c r="AT46" s="5"/>
      <c r="AU46" s="11"/>
      <c r="AV46" s="11"/>
      <c r="AW46" s="11"/>
    </row>
    <row r="47" spans="1:58">
      <c r="AL47" s="14"/>
      <c r="AM47" s="14"/>
      <c r="AN47" s="14"/>
      <c r="AO47" s="14"/>
      <c r="AP47" s="11"/>
      <c r="AQ47" s="11"/>
      <c r="AR47" s="5"/>
      <c r="AS47" s="5"/>
      <c r="AT47" s="5"/>
      <c r="AU47" s="11"/>
      <c r="AV47" s="11"/>
      <c r="AW47" s="11"/>
    </row>
    <row r="48" spans="1:58">
      <c r="AL48" s="14"/>
      <c r="AM48" s="14"/>
      <c r="AN48" s="14"/>
      <c r="AO48" s="14"/>
      <c r="AP48" s="11"/>
      <c r="AQ48" s="11"/>
      <c r="AR48" s="5"/>
      <c r="AS48" s="5"/>
      <c r="AT48" s="5"/>
      <c r="AU48" s="11"/>
      <c r="AV48" s="11"/>
      <c r="AW48" s="11"/>
    </row>
    <row r="49" spans="35:49">
      <c r="AL49" s="14"/>
      <c r="AM49" s="14"/>
      <c r="AN49" s="14"/>
      <c r="AO49" s="14"/>
      <c r="AP49" s="11"/>
      <c r="AQ49" s="11"/>
      <c r="AR49" s="5"/>
      <c r="AS49" s="5"/>
      <c r="AT49" s="5"/>
      <c r="AU49" s="11"/>
      <c r="AV49" s="11"/>
      <c r="AW49" s="11"/>
    </row>
    <row r="50" spans="35:49">
      <c r="AL50" s="14"/>
      <c r="AM50" s="14"/>
      <c r="AN50" s="14"/>
      <c r="AO50" s="14"/>
      <c r="AP50" s="11"/>
      <c r="AQ50" s="11"/>
      <c r="AR50" s="5"/>
      <c r="AS50" s="5"/>
      <c r="AT50" s="5"/>
      <c r="AU50" s="11"/>
      <c r="AV50" s="11"/>
      <c r="AW50" s="11"/>
    </row>
    <row r="51" spans="35:49">
      <c r="AL51" s="14"/>
      <c r="AM51" s="11"/>
      <c r="AN51" s="11"/>
      <c r="AO51" s="14"/>
      <c r="AP51" s="11"/>
      <c r="AQ51" s="11"/>
      <c r="AR51" s="5"/>
      <c r="AS51" s="5"/>
      <c r="AT51" s="5"/>
      <c r="AU51" s="11"/>
      <c r="AV51" s="11"/>
      <c r="AW51" s="11"/>
    </row>
    <row r="52" spans="35:49">
      <c r="AL52" s="14"/>
      <c r="AM52" s="14"/>
      <c r="AN52" s="14"/>
      <c r="AO52" s="14"/>
      <c r="AP52" s="11"/>
      <c r="AQ52" s="11"/>
      <c r="AR52" s="5"/>
      <c r="AS52" s="5"/>
      <c r="AT52" s="5"/>
      <c r="AU52" s="11"/>
      <c r="AV52" s="11"/>
      <c r="AW52" s="11"/>
    </row>
    <row r="53" spans="35:49">
      <c r="AL53" s="14"/>
      <c r="AM53" s="14"/>
      <c r="AN53" s="14"/>
      <c r="AO53" s="14"/>
      <c r="AP53" s="11"/>
      <c r="AQ53" s="11"/>
      <c r="AR53" s="5"/>
      <c r="AS53" s="5"/>
      <c r="AT53" s="5"/>
      <c r="AU53" s="11"/>
      <c r="AV53" s="11"/>
      <c r="AW53" s="11"/>
    </row>
    <row r="54" spans="35:49">
      <c r="AL54" s="14"/>
      <c r="AM54" s="14"/>
      <c r="AN54" s="14"/>
      <c r="AO54" s="14"/>
      <c r="AP54" s="11"/>
      <c r="AQ54" s="11"/>
      <c r="AR54" s="5"/>
      <c r="AS54" s="5"/>
      <c r="AT54" s="5"/>
      <c r="AU54" s="11"/>
      <c r="AV54" s="11"/>
      <c r="AW54" s="11"/>
    </row>
    <row r="55" spans="35:49">
      <c r="AI55" s="14"/>
      <c r="AL55" s="14"/>
      <c r="AM55" s="14"/>
      <c r="AN55" s="14"/>
      <c r="AO55" s="14"/>
      <c r="AP55" s="11"/>
      <c r="AQ55" s="11"/>
      <c r="AR55" s="5"/>
      <c r="AS55" s="5"/>
      <c r="AT55" s="5"/>
      <c r="AU55" s="11"/>
      <c r="AV55" s="11"/>
      <c r="AW55" s="11"/>
    </row>
    <row r="56" spans="35:49">
      <c r="AL56" s="14"/>
      <c r="AO56" s="14"/>
      <c r="AP56" s="11"/>
      <c r="AQ56" s="11"/>
      <c r="AR56" s="5"/>
      <c r="AS56" s="5"/>
      <c r="AT56" s="5"/>
      <c r="AU56" s="11"/>
      <c r="AV56" s="11"/>
      <c r="AW56" s="11"/>
    </row>
    <row r="57" spans="35:49">
      <c r="AL57" s="14"/>
      <c r="AO57" s="14"/>
      <c r="AP57" s="11"/>
      <c r="AQ57" s="11"/>
      <c r="AR57" s="5"/>
      <c r="AS57" s="5"/>
      <c r="AT57" s="5"/>
      <c r="AU57" s="11"/>
      <c r="AV57" s="11"/>
      <c r="AW57" s="11"/>
    </row>
    <row r="58" spans="35:49">
      <c r="AL58" s="14"/>
      <c r="AO58" s="14"/>
      <c r="AP58" s="11"/>
      <c r="AQ58" s="11"/>
      <c r="AR58" s="5"/>
      <c r="AS58" s="5"/>
      <c r="AT58" s="5"/>
      <c r="AU58" s="11"/>
      <c r="AV58" s="11"/>
      <c r="AW58" s="11"/>
    </row>
    <row r="59" spans="35:49">
      <c r="AL59" s="14"/>
      <c r="AO59" s="14"/>
      <c r="AP59" s="11"/>
      <c r="AQ59" s="11"/>
      <c r="AR59" s="5"/>
      <c r="AS59" s="5"/>
      <c r="AT59" s="5"/>
      <c r="AU59" s="11"/>
      <c r="AV59" s="11"/>
      <c r="AW59" s="11"/>
    </row>
    <row r="60" spans="35:49">
      <c r="AL60" s="14"/>
      <c r="AO60" s="14"/>
      <c r="AP60" s="11"/>
      <c r="AQ60" s="11"/>
      <c r="AR60" s="5"/>
      <c r="AS60" s="5"/>
      <c r="AT60" s="5"/>
      <c r="AU60" s="11"/>
      <c r="AV60" s="11"/>
      <c r="AW60" s="11"/>
    </row>
    <row r="61" spans="35:49">
      <c r="AL61" s="14"/>
      <c r="AO61" s="14"/>
      <c r="AP61" s="11"/>
      <c r="AQ61" s="11"/>
      <c r="AR61" s="5"/>
      <c r="AS61" s="5"/>
      <c r="AT61" s="5"/>
      <c r="AU61" s="11"/>
      <c r="AV61" s="11"/>
      <c r="AW61" s="11"/>
    </row>
    <row r="62" spans="35:49">
      <c r="AL62" s="11"/>
      <c r="AO62" s="11"/>
      <c r="AP62" s="11"/>
      <c r="AQ62" s="11"/>
      <c r="AR62" s="5"/>
      <c r="AS62" s="5"/>
      <c r="AT62" s="5"/>
      <c r="AU62" s="11"/>
      <c r="AV62" s="11"/>
      <c r="AW62" s="11"/>
    </row>
    <row r="63" spans="35:49">
      <c r="AL63" s="14"/>
      <c r="AO63" s="14"/>
      <c r="AP63" s="11"/>
      <c r="AQ63" s="11"/>
      <c r="AR63" s="5"/>
      <c r="AS63" s="5"/>
      <c r="AT63" s="5"/>
      <c r="AU63" s="11"/>
      <c r="AV63" s="11"/>
      <c r="AW63" s="11"/>
    </row>
    <row r="64" spans="35:49">
      <c r="AL64" s="14"/>
      <c r="AO64" s="14"/>
      <c r="AP64" s="11"/>
      <c r="AQ64" s="11"/>
      <c r="AR64" s="5"/>
      <c r="AS64" s="5"/>
      <c r="AT64" s="5"/>
      <c r="AU64" s="11"/>
      <c r="AV64" s="11"/>
      <c r="AW64" s="11"/>
    </row>
    <row r="65" spans="38:49">
      <c r="AL65" s="14"/>
      <c r="AO65" s="14"/>
      <c r="AP65" s="11"/>
      <c r="AQ65" s="11"/>
      <c r="AR65" s="5"/>
      <c r="AS65" s="5"/>
      <c r="AT65" s="5"/>
      <c r="AU65" s="11"/>
      <c r="AV65" s="11"/>
      <c r="AW65" s="11"/>
    </row>
    <row r="66" spans="38:49">
      <c r="AL66" s="14"/>
      <c r="AO66" s="14"/>
      <c r="AP66" s="11"/>
      <c r="AQ66" s="11"/>
      <c r="AR66" s="5"/>
      <c r="AS66" s="5"/>
      <c r="AT66" s="5"/>
      <c r="AU66" s="11"/>
      <c r="AV66" s="11"/>
      <c r="AW66" s="11"/>
    </row>
    <row r="67" spans="38:49">
      <c r="AP67" s="11"/>
      <c r="AQ67" s="11"/>
      <c r="AR67" s="5"/>
      <c r="AS67" s="5"/>
      <c r="AT67" s="5"/>
      <c r="AU67" s="11"/>
      <c r="AV67" s="11"/>
      <c r="AW67" s="11"/>
    </row>
    <row r="68" spans="38:49">
      <c r="AP68" s="11"/>
      <c r="AQ68" s="11"/>
      <c r="AR68" s="5"/>
      <c r="AS68" s="5"/>
      <c r="AT68" s="5"/>
      <c r="AU68" s="11"/>
      <c r="AV68" s="11"/>
      <c r="AW68" s="11"/>
    </row>
    <row r="69" spans="38:49">
      <c r="AP69" s="11"/>
      <c r="AQ69" s="11"/>
      <c r="AR69" s="5"/>
      <c r="AS69" s="5"/>
      <c r="AT69" s="5"/>
      <c r="AU69" s="11"/>
      <c r="AV69" s="11"/>
      <c r="AW69" s="11"/>
    </row>
    <row r="70" spans="38:49">
      <c r="AP70" s="11"/>
      <c r="AQ70" s="11"/>
      <c r="AR70" s="5"/>
      <c r="AS70" s="5"/>
      <c r="AT70" s="5"/>
      <c r="AU70" s="11"/>
      <c r="AV70" s="11"/>
      <c r="AW70" s="11"/>
    </row>
    <row r="71" spans="38:49">
      <c r="AP71" s="11"/>
      <c r="AQ71" s="11"/>
      <c r="AR71" s="5"/>
      <c r="AS71" s="5"/>
      <c r="AT71" s="5"/>
      <c r="AU71" s="11"/>
      <c r="AV71" s="11"/>
      <c r="AW71" s="11"/>
    </row>
    <row r="72" spans="38:49">
      <c r="AP72" s="11"/>
      <c r="AQ72" s="11"/>
      <c r="AR72" s="5"/>
      <c r="AS72" s="5"/>
      <c r="AT72" s="5"/>
      <c r="AU72" s="11"/>
      <c r="AV72" s="11"/>
      <c r="AW72" s="11"/>
    </row>
    <row r="73" spans="38:49">
      <c r="AP73" s="11"/>
      <c r="AQ73" s="11"/>
      <c r="AR73" s="5"/>
      <c r="AS73" s="5"/>
      <c r="AT73" s="5"/>
      <c r="AU73" s="11"/>
      <c r="AV73" s="11"/>
      <c r="AW73" s="11"/>
    </row>
    <row r="74" spans="38:49">
      <c r="AP74" s="11"/>
      <c r="AQ74" s="11"/>
      <c r="AR74" s="5"/>
      <c r="AS74" s="5"/>
      <c r="AT74" s="5"/>
      <c r="AU74" s="11"/>
      <c r="AV74" s="11"/>
      <c r="AW74" s="11"/>
    </row>
    <row r="75" spans="38:49">
      <c r="AP75" s="11"/>
      <c r="AQ75" s="11"/>
      <c r="AR75" s="5"/>
      <c r="AS75" s="5"/>
      <c r="AT75" s="5"/>
      <c r="AU75" s="11"/>
      <c r="AV75" s="11"/>
      <c r="AW75" s="11"/>
    </row>
    <row r="76" spans="38:49">
      <c r="AP76" s="11"/>
      <c r="AQ76" s="11"/>
      <c r="AR76" s="5"/>
      <c r="AS76" s="5"/>
      <c r="AT76" s="5"/>
      <c r="AU76" s="11"/>
      <c r="AV76" s="11"/>
      <c r="AW76" s="11"/>
    </row>
    <row r="77" spans="38:49">
      <c r="AP77" s="11"/>
      <c r="AQ77" s="11"/>
      <c r="AR77" s="5"/>
      <c r="AS77" s="5"/>
      <c r="AT77" s="5"/>
      <c r="AU77" s="11"/>
      <c r="AV77" s="11"/>
      <c r="AW77" s="11"/>
    </row>
    <row r="78" spans="38:49">
      <c r="AP78" s="11"/>
      <c r="AQ78" s="11"/>
      <c r="AR78" s="5"/>
      <c r="AS78" s="5"/>
      <c r="AT78" s="5"/>
      <c r="AU78" s="11"/>
      <c r="AV78" s="11"/>
      <c r="AW78" s="11"/>
    </row>
    <row r="79" spans="38:49">
      <c r="AP79" s="11"/>
      <c r="AQ79" s="11"/>
      <c r="AR79" s="5"/>
      <c r="AS79" s="5"/>
      <c r="AT79" s="5"/>
      <c r="AU79" s="11"/>
      <c r="AV79" s="11"/>
      <c r="AW79" s="11"/>
    </row>
    <row r="80" spans="38:49">
      <c r="AP80" s="11"/>
      <c r="AQ80" s="11"/>
      <c r="AR80" s="5"/>
      <c r="AS80" s="5"/>
      <c r="AT80" s="5"/>
      <c r="AU80" s="11"/>
      <c r="AV80" s="11"/>
      <c r="AW80" s="11"/>
    </row>
    <row r="81" spans="42:49">
      <c r="AP81" s="11"/>
      <c r="AQ81" s="11"/>
      <c r="AR81" s="5"/>
      <c r="AS81" s="5"/>
      <c r="AT81" s="5"/>
      <c r="AU81" s="11"/>
      <c r="AV81" s="11"/>
      <c r="AW81" s="11"/>
    </row>
    <row r="82" spans="42:49">
      <c r="AP82" s="11"/>
      <c r="AQ82" s="11"/>
      <c r="AR82" s="5"/>
      <c r="AS82" s="5"/>
      <c r="AT82" s="5"/>
      <c r="AU82" s="11"/>
      <c r="AV82" s="11"/>
      <c r="AW82" s="11"/>
    </row>
    <row r="83" spans="42:49">
      <c r="AP83" s="11"/>
      <c r="AQ83" s="11"/>
      <c r="AR83" s="5"/>
      <c r="AS83" s="5"/>
      <c r="AT83" s="5"/>
      <c r="AU83" s="11"/>
      <c r="AV83" s="11"/>
      <c r="AW83" s="11"/>
    </row>
    <row r="84" spans="42:49">
      <c r="AP84" s="11"/>
      <c r="AQ84" s="11"/>
      <c r="AR84" s="5"/>
      <c r="AS84" s="5"/>
      <c r="AT84" s="5"/>
      <c r="AU84" s="11"/>
      <c r="AV84" s="11"/>
      <c r="AW84" s="11"/>
    </row>
    <row r="85" spans="42:49">
      <c r="AP85" s="11"/>
      <c r="AQ85" s="11"/>
      <c r="AR85" s="5"/>
      <c r="AS85" s="5"/>
      <c r="AT85" s="5"/>
      <c r="AU85" s="11"/>
      <c r="AV85" s="11"/>
      <c r="AW85" s="11"/>
    </row>
    <row r="86" spans="42:49">
      <c r="AP86" s="11"/>
      <c r="AQ86" s="11"/>
      <c r="AR86" s="5"/>
      <c r="AS86" s="5"/>
      <c r="AT86" s="5"/>
      <c r="AU86" s="11"/>
      <c r="AV86" s="11"/>
      <c r="AW86" s="11"/>
    </row>
    <row r="87" spans="42:49">
      <c r="AP87" s="11"/>
      <c r="AQ87" s="11"/>
      <c r="AR87" s="5"/>
      <c r="AS87" s="5"/>
      <c r="AT87" s="5"/>
      <c r="AU87" s="11"/>
      <c r="AV87" s="11"/>
      <c r="AW87" s="11"/>
    </row>
    <row r="88" spans="42:49">
      <c r="AP88" s="11"/>
      <c r="AQ88" s="11"/>
      <c r="AR88" s="5"/>
      <c r="AS88" s="5"/>
      <c r="AT88" s="5"/>
      <c r="AU88" s="11"/>
      <c r="AV88" s="11"/>
      <c r="AW88" s="11"/>
    </row>
    <row r="89" spans="42:49">
      <c r="AP89" s="11"/>
      <c r="AQ89" s="11"/>
      <c r="AR89" s="5"/>
      <c r="AS89" s="5"/>
      <c r="AT89" s="5"/>
    </row>
    <row r="90" spans="42:49">
      <c r="AP90" s="11"/>
      <c r="AQ90" s="11"/>
      <c r="AR90" s="5"/>
      <c r="AS90" s="5"/>
      <c r="AT90" s="5"/>
    </row>
    <row r="91" spans="42:49">
      <c r="AP91" s="11"/>
      <c r="AQ91" s="11"/>
      <c r="AR91" s="5"/>
      <c r="AS91" s="5"/>
      <c r="AT91" s="5"/>
    </row>
    <row r="92" spans="42:49">
      <c r="AP92" s="11"/>
      <c r="AQ92" s="11"/>
      <c r="AR92" s="5"/>
      <c r="AS92" s="5"/>
      <c r="AT92" s="5"/>
    </row>
    <row r="93" spans="42:49">
      <c r="AP93" s="11"/>
      <c r="AQ93" s="11"/>
      <c r="AR93" s="5"/>
      <c r="AS93" s="5"/>
      <c r="AT93" s="5"/>
    </row>
    <row r="94" spans="42:49">
      <c r="AP94" s="11"/>
      <c r="AQ94" s="11"/>
      <c r="AR94" s="5"/>
      <c r="AS94" s="5"/>
      <c r="AT94" s="5"/>
    </row>
    <row r="95" spans="42:49">
      <c r="AP95" s="11"/>
      <c r="AQ95" s="11"/>
      <c r="AR95" s="5"/>
      <c r="AS95" s="5"/>
      <c r="AT95" s="5"/>
    </row>
    <row r="96" spans="42:49">
      <c r="AP96" s="11"/>
      <c r="AQ96" s="11"/>
      <c r="AR96" s="5"/>
      <c r="AS96" s="5"/>
      <c r="AT96" s="5"/>
    </row>
    <row r="97" spans="42:46">
      <c r="AP97" s="11"/>
      <c r="AQ97" s="11"/>
      <c r="AR97" s="5"/>
      <c r="AS97" s="5"/>
      <c r="AT97" s="5"/>
    </row>
    <row r="98" spans="42:46">
      <c r="AP98" s="11"/>
      <c r="AQ98" s="11"/>
      <c r="AR98" s="5"/>
      <c r="AS98" s="5"/>
      <c r="AT98" s="5"/>
    </row>
    <row r="99" spans="42:46">
      <c r="AP99" s="11"/>
      <c r="AQ99" s="11"/>
      <c r="AR99" s="5"/>
      <c r="AS99" s="5"/>
      <c r="AT99" s="5"/>
    </row>
    <row r="100" spans="42:46">
      <c r="AP100" s="11"/>
      <c r="AQ100" s="11"/>
      <c r="AR100" s="5"/>
      <c r="AS100" s="5"/>
      <c r="AT100" s="5"/>
    </row>
    <row r="101" spans="42:46">
      <c r="AP101" s="11"/>
      <c r="AQ101" s="11"/>
      <c r="AR101" s="5"/>
      <c r="AS101" s="5"/>
      <c r="AT101" s="5"/>
    </row>
    <row r="102" spans="42:46">
      <c r="AP102" s="11"/>
      <c r="AQ102" s="11"/>
      <c r="AR102" s="5"/>
      <c r="AS102" s="5"/>
      <c r="AT102" s="5"/>
    </row>
    <row r="103" spans="42:46">
      <c r="AP103" s="11"/>
      <c r="AQ103" s="11"/>
      <c r="AR103" s="5"/>
      <c r="AS103" s="5"/>
      <c r="AT103" s="5"/>
    </row>
    <row r="104" spans="42:46">
      <c r="AP104" s="11"/>
      <c r="AQ104" s="11"/>
      <c r="AR104" s="5"/>
      <c r="AS104" s="5"/>
      <c r="AT104" s="5"/>
    </row>
    <row r="105" spans="42:46">
      <c r="AP105" s="11"/>
      <c r="AQ105" s="11"/>
      <c r="AR105" s="5"/>
      <c r="AS105" s="5"/>
      <c r="AT105" s="5"/>
    </row>
    <row r="106" spans="42:46">
      <c r="AP106" s="11"/>
      <c r="AQ106" s="11"/>
      <c r="AR106" s="5"/>
      <c r="AS106" s="5"/>
      <c r="AT106" s="5"/>
    </row>
    <row r="107" spans="42:46">
      <c r="AP107" s="11"/>
      <c r="AQ107" s="11"/>
      <c r="AR107" s="5"/>
      <c r="AS107" s="5"/>
      <c r="AT107" s="5"/>
    </row>
    <row r="108" spans="42:46">
      <c r="AP108" s="11"/>
      <c r="AQ108" s="11"/>
      <c r="AR108" s="5"/>
      <c r="AS108" s="5"/>
      <c r="AT108" s="5"/>
    </row>
    <row r="109" spans="42:46">
      <c r="AP109" s="11"/>
      <c r="AQ109" s="11"/>
      <c r="AR109" s="5"/>
      <c r="AS109" s="5"/>
      <c r="AT109" s="5"/>
    </row>
    <row r="110" spans="42:46">
      <c r="AP110" s="11"/>
      <c r="AQ110" s="11"/>
      <c r="AR110" s="5"/>
      <c r="AS110" s="5"/>
      <c r="AT110" s="5"/>
    </row>
    <row r="111" spans="42:46">
      <c r="AP111" s="11"/>
      <c r="AQ111" s="11"/>
      <c r="AR111" s="5"/>
      <c r="AS111" s="5"/>
      <c r="AT111" s="5"/>
    </row>
    <row r="112" spans="42:46">
      <c r="AP112" s="11"/>
      <c r="AQ112" s="11"/>
      <c r="AR112" s="5"/>
      <c r="AS112" s="5"/>
      <c r="AT112" s="5"/>
    </row>
    <row r="113" spans="42:46">
      <c r="AP113" s="11"/>
      <c r="AQ113" s="11"/>
      <c r="AR113" s="5"/>
      <c r="AS113" s="5"/>
      <c r="AT113" s="5"/>
    </row>
    <row r="114" spans="42:46">
      <c r="AP114" s="11"/>
      <c r="AQ114" s="11"/>
      <c r="AR114" s="5"/>
      <c r="AS114" s="5"/>
      <c r="AT114" s="5"/>
    </row>
    <row r="115" spans="42:46">
      <c r="AP115" s="11"/>
      <c r="AQ115" s="11"/>
      <c r="AR115" s="5"/>
      <c r="AS115" s="5"/>
      <c r="AT115" s="5"/>
    </row>
    <row r="116" spans="42:46">
      <c r="AP116" s="11"/>
      <c r="AQ116" s="11"/>
      <c r="AR116" s="5"/>
      <c r="AS116" s="5"/>
      <c r="AT116" s="5"/>
    </row>
    <row r="117" spans="42:46">
      <c r="AP117" s="11"/>
      <c r="AQ117" s="11"/>
      <c r="AR117" s="5"/>
      <c r="AS117" s="5"/>
      <c r="AT117" s="5"/>
    </row>
    <row r="118" spans="42:46">
      <c r="AP118" s="11"/>
      <c r="AQ118" s="11"/>
      <c r="AR118" s="5"/>
      <c r="AS118" s="5"/>
      <c r="AT118" s="5"/>
    </row>
    <row r="119" spans="42:46">
      <c r="AP119" s="11"/>
      <c r="AQ119" s="11"/>
      <c r="AR119" s="5"/>
      <c r="AS119" s="5"/>
      <c r="AT119" s="5"/>
    </row>
    <row r="120" spans="42:46">
      <c r="AP120" s="11"/>
      <c r="AQ120" s="11"/>
      <c r="AR120" s="5"/>
      <c r="AS120" s="5"/>
      <c r="AT120" s="5"/>
    </row>
    <row r="121" spans="42:46">
      <c r="AP121" s="11"/>
      <c r="AQ121" s="11"/>
      <c r="AR121" s="5"/>
      <c r="AS121" s="5"/>
      <c r="AT121" s="5"/>
    </row>
    <row r="122" spans="42:46">
      <c r="AP122" s="11"/>
      <c r="AQ122" s="11"/>
      <c r="AR122" s="5"/>
      <c r="AS122" s="5"/>
      <c r="AT122" s="5"/>
    </row>
    <row r="123" spans="42:46">
      <c r="AP123" s="11"/>
      <c r="AQ123" s="11"/>
      <c r="AR123" s="5"/>
      <c r="AS123" s="5"/>
    </row>
    <row r="124" spans="42:46">
      <c r="AP124" s="11"/>
      <c r="AQ124" s="11"/>
      <c r="AR124" s="5"/>
      <c r="AS124" s="5"/>
    </row>
    <row r="125" spans="42:46">
      <c r="AP125" s="11"/>
      <c r="AQ125" s="11"/>
      <c r="AR125" s="5"/>
    </row>
  </sheetData>
  <sheetProtection selectLockedCells="1"/>
  <mergeCells count="64">
    <mergeCell ref="Z10:AA10"/>
    <mergeCell ref="AP19:AT19"/>
    <mergeCell ref="P25:Q25"/>
    <mergeCell ref="G20:H20"/>
    <mergeCell ref="G21:H21"/>
    <mergeCell ref="B6:C6"/>
    <mergeCell ref="B11:C11"/>
    <mergeCell ref="D9:E9"/>
    <mergeCell ref="I7:J7"/>
    <mergeCell ref="D7:E7"/>
    <mergeCell ref="D8:E8"/>
    <mergeCell ref="I8:J8"/>
    <mergeCell ref="I9:J9"/>
    <mergeCell ref="BA2:BB2"/>
    <mergeCell ref="D2:G2"/>
    <mergeCell ref="H2:I2"/>
    <mergeCell ref="AP2:AT2"/>
    <mergeCell ref="AX2:AZ2"/>
    <mergeCell ref="AL3:AM3"/>
    <mergeCell ref="AN3:AO3"/>
    <mergeCell ref="I5:J5"/>
    <mergeCell ref="D5:F5"/>
    <mergeCell ref="D6:E6"/>
    <mergeCell ref="I6:J6"/>
    <mergeCell ref="D4:F4"/>
    <mergeCell ref="I4:J4"/>
    <mergeCell ref="D35:I35"/>
    <mergeCell ref="D37:I37"/>
    <mergeCell ref="D34:H34"/>
    <mergeCell ref="G31:I31"/>
    <mergeCell ref="G28:I28"/>
    <mergeCell ref="G29:I29"/>
    <mergeCell ref="D33:G33"/>
    <mergeCell ref="B29:D29"/>
    <mergeCell ref="D31:E31"/>
    <mergeCell ref="B28:D28"/>
    <mergeCell ref="B27:J27"/>
    <mergeCell ref="B17:C17"/>
    <mergeCell ref="B26:C26"/>
    <mergeCell ref="B16:C16"/>
    <mergeCell ref="D16:E16"/>
    <mergeCell ref="D17:E17"/>
    <mergeCell ref="B21:C21"/>
    <mergeCell ref="B20:C20"/>
    <mergeCell ref="D19:I19"/>
    <mergeCell ref="B22:C22"/>
    <mergeCell ref="I16:J16"/>
    <mergeCell ref="I17:J17"/>
    <mergeCell ref="B15:C15"/>
    <mergeCell ref="I10:J10"/>
    <mergeCell ref="I11:J11"/>
    <mergeCell ref="D12:E12"/>
    <mergeCell ref="D11:E11"/>
    <mergeCell ref="D13:E13"/>
    <mergeCell ref="B13:C13"/>
    <mergeCell ref="D10:E10"/>
    <mergeCell ref="B12:C12"/>
    <mergeCell ref="I12:J12"/>
    <mergeCell ref="I13:J13"/>
    <mergeCell ref="I15:J15"/>
    <mergeCell ref="I14:J14"/>
    <mergeCell ref="D14:E14"/>
    <mergeCell ref="B14:C14"/>
    <mergeCell ref="D15:E15"/>
  </mergeCells>
  <phoneticPr fontId="14" type="noConversion"/>
  <conditionalFormatting sqref="E17 F9:F17 E9:E14 D7:D17 D12:E12">
    <cfRule type="cellIs" dxfId="0" priority="6" stopIfTrue="1" operator="equal">
      <formula>"NOT OK"</formula>
    </cfRule>
  </conditionalFormatting>
  <dataValidations count="4">
    <dataValidation type="list" allowBlank="1" showInputMessage="1" showErrorMessage="1" sqref="B7:B8">
      <formula1>Basic_Empty_Mass</formula1>
    </dataValidation>
    <dataValidation type="list" allowBlank="1" showInputMessage="1" showErrorMessage="1" sqref="D9:E9 D12:E12">
      <formula1>$AP$4:$AP$14</formula1>
    </dataValidation>
    <dataValidation type="list" allowBlank="1" showInputMessage="1" showErrorMessage="1" sqref="D11:E11">
      <formula1>#REF!</formula1>
    </dataValidation>
    <dataValidation type="list" allowBlank="1" showInputMessage="1" showErrorMessage="1" sqref="D10:E10">
      <formula1>$AG$4:$AG$12</formula1>
    </dataValidation>
  </dataValidations>
  <printOptions horizontalCentered="1"/>
  <pageMargins left="0.17" right="3.937007874015748E-2" top="0.35" bottom="0.19685039370078741" header="0.2" footer="0.31496062992125984"/>
  <pageSetup paperSize="9" scale="85" fitToHeight="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8</vt:i4>
      </vt:variant>
    </vt:vector>
  </HeadingPairs>
  <TitlesOfParts>
    <vt:vector size="9" baseType="lpstr">
      <vt:lpstr>M&amp;B berekening</vt:lpstr>
      <vt:lpstr>Achterste</vt:lpstr>
      <vt:lpstr>Achterste_Pilot</vt:lpstr>
      <vt:lpstr>'M&amp;B berekening'!Afdrukbereik</vt:lpstr>
      <vt:lpstr>Basic_Empty_Mass</vt:lpstr>
      <vt:lpstr>Kist</vt:lpstr>
      <vt:lpstr>'M&amp;B berekening'!Piloten</vt:lpstr>
      <vt:lpstr>piloten</vt:lpstr>
      <vt:lpstr>Vlieger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Carino</dc:creator>
  <cp:lastModifiedBy>Carino van Remmen</cp:lastModifiedBy>
  <cp:lastPrinted>2020-07-22T10:06:26Z</cp:lastPrinted>
  <dcterms:created xsi:type="dcterms:W3CDTF">2011-05-11T21:08:36Z</dcterms:created>
  <dcterms:modified xsi:type="dcterms:W3CDTF">2020-08-05T08:07:16Z</dcterms:modified>
</cp:coreProperties>
</file>